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mc:AlternateContent xmlns:mc="http://schemas.openxmlformats.org/markup-compatibility/2006">
    <mc:Choice Requires="x15">
      <x15ac:absPath xmlns:x15ac="http://schemas.microsoft.com/office/spreadsheetml/2010/11/ac" url="C:\Users\LENOVO\Downloads\"/>
    </mc:Choice>
  </mc:AlternateContent>
  <xr:revisionPtr revIDLastSave="0" documentId="13_ncr:1_{0C25017F-7C96-4CE2-9634-CBEBF1F6DB9F}" xr6:coauthVersionLast="47" xr6:coauthVersionMax="47" xr10:uidLastSave="{00000000-0000-0000-0000-000000000000}"/>
  <bookViews>
    <workbookView xWindow="-110" yWindow="-110" windowWidth="19420" windowHeight="10300" tabRatio="746" firstSheet="3" activeTab="7" xr2:uid="{2D089587-2FED-48F0-986E-FC82673A74BA}"/>
  </bookViews>
  <sheets>
    <sheet name="Dashboard" sheetId="1" r:id="rId1"/>
    <sheet name="Dashboard BAB I" sheetId="19" r:id="rId2"/>
    <sheet name="Dashboard BAB II" sheetId="20" r:id="rId3"/>
    <sheet name="Dashboard BAB III" sheetId="21" r:id="rId4"/>
    <sheet name="Dashboard BAB IV" sheetId="22" r:id="rId5"/>
    <sheet name="BAB I Cokas 1" sheetId="3" r:id="rId6"/>
    <sheet name="BAB I Cokas 2" sheetId="4" r:id="rId7"/>
    <sheet name="BAB I Kasus 1" sheetId="2" r:id="rId8"/>
    <sheet name="BAB I Kasus 2" sheetId="23" r:id="rId9"/>
    <sheet name="BAB II Cokas A" sheetId="5" r:id="rId10"/>
    <sheet name="BAB II Cokas B" sheetId="6" r:id="rId11"/>
    <sheet name="BAB II Kasus 1" sheetId="7" r:id="rId12"/>
    <sheet name="BAB II Kasus 2" sheetId="9" r:id="rId13"/>
    <sheet name="BAB III Cokas 1" sheetId="10" r:id="rId14"/>
    <sheet name="BAB III Cokas 2" sheetId="11" r:id="rId15"/>
    <sheet name="BAB III Cokas 3" sheetId="12" r:id="rId16"/>
    <sheet name="BAB III Kasus 1" sheetId="13" r:id="rId17"/>
    <sheet name="BAB III Kasus 2" sheetId="14" r:id="rId18"/>
    <sheet name="BAB III Kasus 3" sheetId="15" r:id="rId19"/>
    <sheet name="BAB IV Cokas" sheetId="16" r:id="rId20"/>
    <sheet name="BAB IV Kasus 1" sheetId="17" r:id="rId21"/>
    <sheet name="BAB IV Kasus 2" sheetId="18" r:id="rId2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1" i="18" l="1"/>
  <c r="E50" i="18" s="1"/>
  <c r="F50" i="18" s="1"/>
  <c r="D71" i="17"/>
  <c r="O18" i="9"/>
  <c r="F28" i="18"/>
  <c r="H28" i="18" s="1"/>
  <c r="F28" i="17"/>
  <c r="E53" i="16"/>
  <c r="F53" i="16" s="1"/>
  <c r="E55" i="16"/>
  <c r="F55" i="16" s="1"/>
  <c r="D56" i="16"/>
  <c r="E51" i="16" s="1"/>
  <c r="F51" i="16" s="1"/>
  <c r="F71" i="16"/>
  <c r="D33" i="23"/>
  <c r="F56" i="23" s="1"/>
  <c r="D24" i="23"/>
  <c r="E56" i="23" s="1"/>
  <c r="D19" i="23"/>
  <c r="D56" i="23" s="1"/>
  <c r="N23" i="11"/>
  <c r="H78" i="4"/>
  <c r="H76" i="4"/>
  <c r="E77" i="4"/>
  <c r="E76" i="4"/>
  <c r="E78" i="4" s="1"/>
  <c r="K79" i="4" s="1"/>
  <c r="K64" i="4"/>
  <c r="H62" i="4"/>
  <c r="H64" i="4" s="1"/>
  <c r="E63" i="4"/>
  <c r="E62" i="4"/>
  <c r="E64" i="4" s="1"/>
  <c r="K65" i="4" s="1"/>
  <c r="D71" i="18"/>
  <c r="F70" i="18"/>
  <c r="F69" i="18"/>
  <c r="F68" i="18"/>
  <c r="F67" i="18"/>
  <c r="F66" i="18"/>
  <c r="D61" i="18"/>
  <c r="F60" i="18"/>
  <c r="F59" i="18"/>
  <c r="F58" i="18"/>
  <c r="F57" i="18"/>
  <c r="F56" i="18"/>
  <c r="F32" i="18"/>
  <c r="H32" i="18" s="1"/>
  <c r="F31" i="18"/>
  <c r="H31" i="18" s="1"/>
  <c r="F30" i="18"/>
  <c r="H30" i="18" s="1"/>
  <c r="F29" i="18"/>
  <c r="H29" i="18" s="1"/>
  <c r="F70" i="17"/>
  <c r="F69" i="17"/>
  <c r="F68" i="17"/>
  <c r="F67" i="17"/>
  <c r="F66" i="17"/>
  <c r="D61" i="17"/>
  <c r="F60" i="17"/>
  <c r="F59" i="17"/>
  <c r="F58" i="17"/>
  <c r="F57" i="17"/>
  <c r="F56" i="17"/>
  <c r="D51" i="17"/>
  <c r="E50" i="17" s="1"/>
  <c r="F50" i="17" s="1"/>
  <c r="F32" i="17"/>
  <c r="F31" i="17"/>
  <c r="F30" i="17"/>
  <c r="F29" i="17"/>
  <c r="F75" i="16"/>
  <c r="F74" i="16"/>
  <c r="F73" i="16"/>
  <c r="F72" i="16"/>
  <c r="D66" i="16"/>
  <c r="F65" i="16"/>
  <c r="F64" i="16"/>
  <c r="F63" i="16"/>
  <c r="F62" i="16"/>
  <c r="F61" i="16"/>
  <c r="F45" i="16"/>
  <c r="H45" i="16" s="1"/>
  <c r="F44" i="16"/>
  <c r="H44" i="16" s="1"/>
  <c r="F43" i="16"/>
  <c r="H43" i="16" s="1"/>
  <c r="F42" i="16"/>
  <c r="H42" i="16" s="1"/>
  <c r="F41" i="16"/>
  <c r="H41" i="16" s="1"/>
  <c r="F35" i="16"/>
  <c r="F34" i="16"/>
  <c r="F33" i="16"/>
  <c r="F32" i="16"/>
  <c r="F31" i="16"/>
  <c r="F33" i="17" l="1"/>
  <c r="G29" i="17" s="1"/>
  <c r="H29" i="17" s="1"/>
  <c r="I29" i="17" s="1"/>
  <c r="E38" i="17" s="1"/>
  <c r="E39" i="17" s="1"/>
  <c r="G35" i="16"/>
  <c r="H35" i="16" s="1"/>
  <c r="I35" i="16" s="1"/>
  <c r="H81" i="16" s="1"/>
  <c r="H82" i="16" s="1"/>
  <c r="G31" i="16"/>
  <c r="E52" i="16"/>
  <c r="F52" i="16" s="1"/>
  <c r="E54" i="16"/>
  <c r="F54" i="16" s="1"/>
  <c r="E46" i="18"/>
  <c r="E51" i="18" s="1"/>
  <c r="E47" i="18"/>
  <c r="F47" i="18" s="1"/>
  <c r="E48" i="18"/>
  <c r="F48" i="18" s="1"/>
  <c r="E49" i="18"/>
  <c r="F49" i="18" s="1"/>
  <c r="E46" i="17"/>
  <c r="E47" i="17"/>
  <c r="F47" i="17" s="1"/>
  <c r="F71" i="17"/>
  <c r="H68" i="17" s="1"/>
  <c r="E48" i="17"/>
  <c r="F48" i="17" s="1"/>
  <c r="E49" i="17"/>
  <c r="F49" i="17" s="1"/>
  <c r="F56" i="16"/>
  <c r="G56" i="23"/>
  <c r="D34" i="23"/>
  <c r="F66" i="16"/>
  <c r="H46" i="16"/>
  <c r="I44" i="16" s="1"/>
  <c r="J44" i="16" s="1"/>
  <c r="K44" i="16" s="1"/>
  <c r="F61" i="18"/>
  <c r="F71" i="18"/>
  <c r="G69" i="18" s="1"/>
  <c r="F61" i="17"/>
  <c r="F36" i="16"/>
  <c r="G33" i="16" s="1"/>
  <c r="H33" i="16" s="1"/>
  <c r="I33" i="16" s="1"/>
  <c r="F81" i="16" s="1"/>
  <c r="F82" i="16" s="1"/>
  <c r="H33" i="18"/>
  <c r="I28" i="18" s="1"/>
  <c r="F76" i="16"/>
  <c r="G73" i="16" s="1"/>
  <c r="H69" i="18" l="1"/>
  <c r="H66" i="18"/>
  <c r="H70" i="18"/>
  <c r="F46" i="18"/>
  <c r="G32" i="17"/>
  <c r="H32" i="17" s="1"/>
  <c r="I32" i="17" s="1"/>
  <c r="H38" i="17" s="1"/>
  <c r="H39" i="17" s="1"/>
  <c r="G28" i="17"/>
  <c r="H28" i="17" s="1"/>
  <c r="I28" i="17" s="1"/>
  <c r="I33" i="17" s="1"/>
  <c r="G31" i="17"/>
  <c r="H31" i="17" s="1"/>
  <c r="I31" i="17" s="1"/>
  <c r="F38" i="17" s="1"/>
  <c r="F39" i="17" s="1"/>
  <c r="G30" i="17"/>
  <c r="H30" i="17" s="1"/>
  <c r="I30" i="17" s="1"/>
  <c r="G36" i="16"/>
  <c r="H31" i="16"/>
  <c r="G67" i="18"/>
  <c r="H68" i="18"/>
  <c r="I45" i="16"/>
  <c r="J45" i="16" s="1"/>
  <c r="K45" i="16" s="1"/>
  <c r="G74" i="16"/>
  <c r="G75" i="16"/>
  <c r="G32" i="16"/>
  <c r="H32" i="16" s="1"/>
  <c r="I32" i="16" s="1"/>
  <c r="E81" i="16" s="1"/>
  <c r="E82" i="16" s="1"/>
  <c r="G34" i="16"/>
  <c r="H34" i="16" s="1"/>
  <c r="I34" i="16" s="1"/>
  <c r="G81" i="16" s="1"/>
  <c r="G82" i="16" s="1"/>
  <c r="G68" i="18"/>
  <c r="H67" i="18"/>
  <c r="G66" i="18"/>
  <c r="G71" i="18" s="1"/>
  <c r="I43" i="16"/>
  <c r="J43" i="16" s="1"/>
  <c r="K43" i="16" s="1"/>
  <c r="G70" i="18"/>
  <c r="G72" i="16"/>
  <c r="I41" i="16"/>
  <c r="I42" i="16"/>
  <c r="J42" i="16" s="1"/>
  <c r="K42" i="16" s="1"/>
  <c r="G71" i="16"/>
  <c r="G76" i="16" s="1"/>
  <c r="E51" i="17"/>
  <c r="F46" i="17"/>
  <c r="H66" i="17"/>
  <c r="H70" i="17"/>
  <c r="H67" i="17"/>
  <c r="G69" i="17"/>
  <c r="G67" i="17"/>
  <c r="H69" i="17"/>
  <c r="G70" i="17"/>
  <c r="G66" i="17"/>
  <c r="G71" i="17" s="1"/>
  <c r="G68" i="17"/>
  <c r="J28" i="18"/>
  <c r="I31" i="18"/>
  <c r="J31" i="18" s="1"/>
  <c r="K31" i="18" s="1"/>
  <c r="G38" i="18" s="1"/>
  <c r="I30" i="18"/>
  <c r="J30" i="18" s="1"/>
  <c r="K30" i="18" s="1"/>
  <c r="F38" i="18" s="1"/>
  <c r="I29" i="18"/>
  <c r="J29" i="18" s="1"/>
  <c r="K29" i="18" s="1"/>
  <c r="E38" i="18" s="1"/>
  <c r="I32" i="18"/>
  <c r="J32" i="18" s="1"/>
  <c r="K32" i="18" s="1"/>
  <c r="H38" i="18" s="1"/>
  <c r="H73" i="16"/>
  <c r="H76" i="16"/>
  <c r="H72" i="16"/>
  <c r="H71" i="16"/>
  <c r="H75" i="16"/>
  <c r="H74" i="16"/>
  <c r="G33" i="17" l="1"/>
  <c r="H33" i="17"/>
  <c r="G38" i="17"/>
  <c r="G39" i="17" s="1"/>
  <c r="D38" i="17"/>
  <c r="D39" i="17" s="1"/>
  <c r="I31" i="16"/>
  <c r="D81" i="16" s="1"/>
  <c r="D82" i="16" s="1"/>
  <c r="H36" i="16"/>
  <c r="I46" i="16"/>
  <c r="J41" i="16"/>
  <c r="H39" i="18"/>
  <c r="F39" i="18"/>
  <c r="E39" i="18"/>
  <c r="G39" i="18"/>
  <c r="I33" i="18"/>
  <c r="K28" i="18"/>
  <c r="J33" i="18"/>
  <c r="M37" i="15"/>
  <c r="N38" i="15" s="1"/>
  <c r="M30" i="15"/>
  <c r="N31" i="15" s="1"/>
  <c r="E30" i="15"/>
  <c r="E29" i="15"/>
  <c r="E31" i="15" s="1"/>
  <c r="L25" i="15"/>
  <c r="M40" i="15" s="1"/>
  <c r="N41" i="15" s="1"/>
  <c r="L20" i="15"/>
  <c r="L14" i="15"/>
  <c r="L15" i="15" s="1"/>
  <c r="E14" i="15"/>
  <c r="E13" i="15"/>
  <c r="E15" i="15" s="1"/>
  <c r="L7" i="15"/>
  <c r="M33" i="15" s="1"/>
  <c r="N34" i="15" s="1"/>
  <c r="M35" i="14"/>
  <c r="L19" i="14"/>
  <c r="M30" i="14" s="1"/>
  <c r="L23" i="14" s="1"/>
  <c r="F17" i="14"/>
  <c r="F16" i="14"/>
  <c r="M31" i="13"/>
  <c r="M30" i="13"/>
  <c r="M32" i="13" s="1"/>
  <c r="M26" i="13"/>
  <c r="M25" i="13"/>
  <c r="M27" i="13" s="1"/>
  <c r="M21" i="13"/>
  <c r="M20" i="13"/>
  <c r="M16" i="13"/>
  <c r="M15" i="13"/>
  <c r="M17" i="13" s="1"/>
  <c r="M11" i="13"/>
  <c r="M10" i="13"/>
  <c r="M12" i="13" s="1"/>
  <c r="L6" i="13"/>
  <c r="K6" i="13"/>
  <c r="E34" i="12"/>
  <c r="E33" i="12"/>
  <c r="E35" i="12" s="1"/>
  <c r="M36" i="12"/>
  <c r="M37" i="12" s="1"/>
  <c r="E17" i="12"/>
  <c r="E16" i="12"/>
  <c r="E18" i="12" s="1"/>
  <c r="L13" i="12"/>
  <c r="M29" i="12"/>
  <c r="M30" i="12" s="1"/>
  <c r="N18" i="11"/>
  <c r="N17" i="11"/>
  <c r="G17" i="11"/>
  <c r="N16" i="11"/>
  <c r="G16" i="11"/>
  <c r="M21" i="10"/>
  <c r="M31" i="10"/>
  <c r="L6" i="10"/>
  <c r="M20" i="10"/>
  <c r="J46" i="16" l="1"/>
  <c r="K41" i="16"/>
  <c r="D38" i="18"/>
  <c r="D39" i="18" s="1"/>
  <c r="N19" i="11"/>
  <c r="M22" i="10"/>
  <c r="M22" i="13"/>
  <c r="M25" i="10"/>
  <c r="M10" i="10"/>
  <c r="M11" i="10"/>
  <c r="L19" i="12"/>
  <c r="F18" i="14"/>
  <c r="M12" i="14"/>
  <c r="L5" i="14" s="1"/>
  <c r="L14" i="12"/>
  <c r="L6" i="12"/>
  <c r="M32" i="12" s="1"/>
  <c r="M33" i="12" s="1"/>
  <c r="L24" i="12"/>
  <c r="M39" i="12" s="1"/>
  <c r="M40" i="12" s="1"/>
  <c r="P35" i="11"/>
  <c r="N5" i="11"/>
  <c r="G18" i="11"/>
  <c r="M26" i="10"/>
  <c r="M15" i="10"/>
  <c r="M16" i="10"/>
  <c r="M30" i="10"/>
  <c r="M32" i="10" s="1"/>
  <c r="K6" i="10"/>
  <c r="M27" i="10" l="1"/>
  <c r="M12" i="10"/>
  <c r="M17" i="10"/>
  <c r="M79" i="9" l="1"/>
  <c r="L53" i="9"/>
  <c r="M53" i="9" s="1"/>
  <c r="M62" i="9" s="1"/>
  <c r="L52" i="9"/>
  <c r="M52" i="9" s="1"/>
  <c r="M61" i="9" s="1"/>
  <c r="O47" i="9"/>
  <c r="K25" i="9"/>
  <c r="L24" i="9"/>
  <c r="M24" i="9" s="1"/>
  <c r="M33" i="9" s="1"/>
  <c r="L23" i="9"/>
  <c r="M23" i="9" s="1"/>
  <c r="M32" i="9" s="1"/>
  <c r="L22" i="9"/>
  <c r="M22" i="9" s="1"/>
  <c r="M25" i="9" s="1"/>
  <c r="L46" i="7"/>
  <c r="J17" i="7"/>
  <c r="K16" i="7"/>
  <c r="L16" i="7" s="1"/>
  <c r="K28" i="7" s="1"/>
  <c r="K15" i="7"/>
  <c r="L15" i="7" s="1"/>
  <c r="K27" i="7" s="1"/>
  <c r="K14" i="7"/>
  <c r="L14" i="7" s="1"/>
  <c r="E12" i="7"/>
  <c r="M79" i="6"/>
  <c r="L53" i="6"/>
  <c r="M53" i="6" s="1"/>
  <c r="M62" i="6" s="1"/>
  <c r="L52" i="6"/>
  <c r="M52" i="6"/>
  <c r="M61" i="6" s="1"/>
  <c r="N45" i="6"/>
  <c r="N44" i="6"/>
  <c r="O47" i="6" s="1"/>
  <c r="O43" i="6"/>
  <c r="L24" i="6"/>
  <c r="M24" i="6"/>
  <c r="M33" i="6" s="1"/>
  <c r="L23" i="6"/>
  <c r="L22" i="6"/>
  <c r="M22" i="6"/>
  <c r="N16" i="6"/>
  <c r="N15" i="6"/>
  <c r="O14" i="6"/>
  <c r="L46" i="5"/>
  <c r="K16" i="5"/>
  <c r="L16" i="5" s="1"/>
  <c r="K28" i="5" s="1"/>
  <c r="K15" i="5"/>
  <c r="K14" i="5"/>
  <c r="J17" i="5"/>
  <c r="E12" i="5"/>
  <c r="M23" i="6" l="1"/>
  <c r="M32" i="6" s="1"/>
  <c r="L15" i="5"/>
  <c r="O18" i="6"/>
  <c r="L14" i="5"/>
  <c r="K26" i="5" s="1"/>
  <c r="M60" i="9"/>
  <c r="N63" i="9" s="1"/>
  <c r="M51" i="9"/>
  <c r="M54" i="9" s="1"/>
  <c r="N29" i="9"/>
  <c r="M31" i="9"/>
  <c r="N34" i="9" s="1"/>
  <c r="K26" i="7"/>
  <c r="L29" i="7" s="1"/>
  <c r="L17" i="7"/>
  <c r="M31" i="6"/>
  <c r="K25" i="6"/>
  <c r="K27" i="5"/>
  <c r="L17" i="5"/>
  <c r="L29" i="5"/>
  <c r="M25" i="6" l="1"/>
  <c r="M51" i="6"/>
  <c r="M54" i="6" s="1"/>
  <c r="N34" i="6"/>
  <c r="K51" i="9"/>
  <c r="K54" i="9" s="1"/>
  <c r="N35" i="9"/>
  <c r="N57" i="9"/>
  <c r="N64" i="9" s="1"/>
  <c r="M73" i="9"/>
  <c r="M75" i="9" s="1"/>
  <c r="M80" i="9" s="1"/>
  <c r="L22" i="7"/>
  <c r="L31" i="7" s="1"/>
  <c r="L40" i="7"/>
  <c r="L41" i="7" s="1"/>
  <c r="L47" i="7" s="1"/>
  <c r="L22" i="5"/>
  <c r="L31" i="5" s="1"/>
  <c r="L40" i="5"/>
  <c r="L41" i="5" s="1"/>
  <c r="L47" i="5" s="1"/>
  <c r="N29" i="6" l="1"/>
  <c r="K51" i="6" s="1"/>
  <c r="K54" i="6" s="1"/>
  <c r="M60" i="6"/>
  <c r="N63" i="6" s="1"/>
  <c r="N57" i="6"/>
  <c r="M73" i="6"/>
  <c r="M75" i="6" s="1"/>
  <c r="M80" i="6" s="1"/>
  <c r="N35" i="6" l="1"/>
  <c r="N64" i="6"/>
  <c r="H107" i="4"/>
  <c r="G47" i="4"/>
  <c r="G40" i="4"/>
  <c r="G35" i="4"/>
  <c r="G30" i="4"/>
  <c r="D20" i="4"/>
  <c r="F12" i="4"/>
  <c r="F8" i="4"/>
  <c r="D33" i="3"/>
  <c r="G57" i="3" s="1"/>
  <c r="D24" i="3"/>
  <c r="F57" i="3" s="1"/>
  <c r="D19" i="3"/>
  <c r="E57" i="3" s="1"/>
  <c r="H57" i="3" s="1"/>
  <c r="H86" i="2"/>
  <c r="K57" i="2"/>
  <c r="H57" i="2"/>
  <c r="E57" i="2"/>
  <c r="G42" i="2"/>
  <c r="G39" i="2"/>
  <c r="G33" i="2"/>
  <c r="G28" i="2"/>
  <c r="D21" i="2"/>
  <c r="F11" i="2"/>
  <c r="F7" i="2"/>
  <c r="K58" i="2" l="1"/>
  <c r="G43" i="2"/>
  <c r="G51" i="4"/>
  <c r="D34" i="3"/>
</calcChain>
</file>

<file path=xl/sharedStrings.xml><?xml version="1.0" encoding="utf-8"?>
<sst xmlns="http://schemas.openxmlformats.org/spreadsheetml/2006/main" count="1546" uniqueCount="579">
  <si>
    <t>SOAL:</t>
  </si>
  <si>
    <t>Jumlah</t>
  </si>
  <si>
    <t xml:space="preserve">Harga </t>
  </si>
  <si>
    <t>Total Harga</t>
  </si>
  <si>
    <t>Bahan Baku</t>
  </si>
  <si>
    <t xml:space="preserve">Kain utama </t>
  </si>
  <si>
    <t>800 m</t>
  </si>
  <si>
    <t>Resleting</t>
  </si>
  <si>
    <t>550 pcs</t>
  </si>
  <si>
    <t>Benang jahit</t>
  </si>
  <si>
    <t>10 roll</t>
  </si>
  <si>
    <t>Jumlah BB</t>
  </si>
  <si>
    <t>Bahan Penolong</t>
  </si>
  <si>
    <t>Lem tekstil</t>
  </si>
  <si>
    <t>5 kg</t>
  </si>
  <si>
    <t>Plastik kemasan</t>
  </si>
  <si>
    <t>500 pcs</t>
  </si>
  <si>
    <t>Jumlah BP</t>
  </si>
  <si>
    <t>Informasi tambahan:</t>
  </si>
  <si>
    <t>Pesanan 301 menggunakan 600 m kain utama, 500 psc resleting, dan 10 roll benang</t>
  </si>
  <si>
    <t>Penggunakan bahan penolong yaitu lem tekstil 5 kg dan 500 pcs plastik kemasan</t>
  </si>
  <si>
    <t>Upah langsung yang dibebankan sebesar Rp 6.000.000 dan upah tidak langsung sebesar Rp 2.500.000. Gaji karyawan adm. &amp; umum sebesar Rp 4.000.000 serta gaji karyawan bagian pemasaran sebesar Rp 5.500.000</t>
  </si>
  <si>
    <t>Tarif BOP pesanan dibebankan atas dasar tarif 150% dari BTKL dan BOP sesungguhnya yang terjadi selain BTKTL dan bahan penolong adalah:</t>
  </si>
  <si>
    <t>Biaya Depresiasi Mesin Jahit</t>
  </si>
  <si>
    <t>Listrik Pabrik</t>
  </si>
  <si>
    <t xml:space="preserve">Perawatan Mesin </t>
  </si>
  <si>
    <t>Asuransi Pabrik</t>
  </si>
  <si>
    <t>Penyelesaian :</t>
  </si>
  <si>
    <t>a. Penggunaan Bahan Baku</t>
  </si>
  <si>
    <t>Kain utama : 600 m x Rp 25,000 =</t>
  </si>
  <si>
    <t>Resleting : 500 pcs x Rp 5,000 =</t>
  </si>
  <si>
    <t xml:space="preserve">Benang jahit : 10 roll x Rp 150,000 = </t>
  </si>
  <si>
    <t xml:space="preserve">Jumlah </t>
  </si>
  <si>
    <t>Penggunaan Bahan Penolong</t>
  </si>
  <si>
    <t xml:space="preserve">Lem tekstil : 5 Kg x Rp 50,000 = </t>
  </si>
  <si>
    <t>Plastik kemasan : 500 pcs x Rp 1,000=</t>
  </si>
  <si>
    <t xml:space="preserve">b. Biaya Tenaga Kerja </t>
  </si>
  <si>
    <t xml:space="preserve">Upah langsung </t>
  </si>
  <si>
    <t>Upah tidak langsung</t>
  </si>
  <si>
    <t>Jumlah upah</t>
  </si>
  <si>
    <t>Gaji Karyawan Adm &amp; umum</t>
  </si>
  <si>
    <t>Gaji Karyawan Bagian Pemasaran</t>
  </si>
  <si>
    <t>Jumlah Gaji</t>
  </si>
  <si>
    <t xml:space="preserve">JUMLAH UPAH &amp; GAJI </t>
  </si>
  <si>
    <t xml:space="preserve"> c. Membuat Kartu Harga Pokok</t>
  </si>
  <si>
    <t>PT SAKURA TEKSTIL</t>
  </si>
  <si>
    <t>KARTU HARGA POKOK</t>
  </si>
  <si>
    <t>Pesanan</t>
  </si>
  <si>
    <t xml:space="preserve">: </t>
  </si>
  <si>
    <t>Pemesanan     :</t>
  </si>
  <si>
    <t>Jenis Produk</t>
  </si>
  <si>
    <t>Sifat Pesanan  :</t>
  </si>
  <si>
    <t>Tanggal Pesanan</t>
  </si>
  <si>
    <t>:</t>
  </si>
  <si>
    <t>Jumlah               :</t>
  </si>
  <si>
    <t>Tanggal Selesai</t>
  </si>
  <si>
    <t>Harga Jual         :</t>
  </si>
  <si>
    <t>BBB</t>
  </si>
  <si>
    <t>BTKL</t>
  </si>
  <si>
    <t>BOP</t>
  </si>
  <si>
    <t>Tgl</t>
  </si>
  <si>
    <t>Keterangan</t>
  </si>
  <si>
    <t xml:space="preserve">Tgl </t>
  </si>
  <si>
    <t>Dasar</t>
  </si>
  <si>
    <t>Tarif %</t>
  </si>
  <si>
    <t>Kain utama</t>
  </si>
  <si>
    <t>%</t>
  </si>
  <si>
    <t xml:space="preserve">Benang jahit </t>
  </si>
  <si>
    <t>Jumlah Total Biaya Produksi</t>
  </si>
  <si>
    <t xml:space="preserve">d. Jurnal yang diperlukan </t>
  </si>
  <si>
    <t>1. Mencatat pembelian bahan baku dan bahan penolong</t>
  </si>
  <si>
    <t>Pembelian bahan baku</t>
  </si>
  <si>
    <t>Persediaan bahan baku</t>
  </si>
  <si>
    <t>Utang Dagang</t>
  </si>
  <si>
    <t>Pembelian bahan penolong</t>
  </si>
  <si>
    <t>Persediaan bahan penolong</t>
  </si>
  <si>
    <t>2. Mencatat pemakaian bahan baku</t>
  </si>
  <si>
    <t>BDP-BBB</t>
  </si>
  <si>
    <t>3. Mencatat pemakaian bahan penolong</t>
  </si>
  <si>
    <t xml:space="preserve">BOP sesungguhnya </t>
  </si>
  <si>
    <t>4. Mencatat biaya tenaga kerja</t>
  </si>
  <si>
    <t>Saat BTK terhutang (Seluruh Karyawan)</t>
  </si>
  <si>
    <t>Gaji dan Upah</t>
  </si>
  <si>
    <t>Utang Gaji dan Upah</t>
  </si>
  <si>
    <t xml:space="preserve">Mencatat distribusi gaji dan upah </t>
  </si>
  <si>
    <t xml:space="preserve">BDP-BTKL </t>
  </si>
  <si>
    <t xml:space="preserve">BOP Sesungguhnya </t>
  </si>
  <si>
    <t>B. ADM &amp; Umum</t>
  </si>
  <si>
    <t>B. Pemasaran</t>
  </si>
  <si>
    <t xml:space="preserve">Gaji dan Upah </t>
  </si>
  <si>
    <t>Mencatat Pembayaran Gaji</t>
  </si>
  <si>
    <t>Kas</t>
  </si>
  <si>
    <t>5. Mencatat BOP</t>
  </si>
  <si>
    <t>Pembebanan BOP</t>
  </si>
  <si>
    <t>BDP-BOP</t>
  </si>
  <si>
    <t>BOP dibebankan</t>
  </si>
  <si>
    <t>Mencatat BOP sesungguhnya</t>
  </si>
  <si>
    <t>BOP sesungguhnya</t>
  </si>
  <si>
    <t>Akum. dep mesin</t>
  </si>
  <si>
    <t>Utang Listrik</t>
  </si>
  <si>
    <t>Persediaan suku cadang</t>
  </si>
  <si>
    <t>Asuransi dibayar dimuka</t>
  </si>
  <si>
    <t>6. Mencatat produk jadi (asumsi pesanan 101 selesai)</t>
  </si>
  <si>
    <t>Persediaan Produk Jadi</t>
  </si>
  <si>
    <t>BDP-BTKL</t>
  </si>
  <si>
    <t>7. Mencatat harga pokok produk yang dijual</t>
  </si>
  <si>
    <t>Harga pokok penjualan</t>
  </si>
  <si>
    <t>Persediaan produk jadi</t>
  </si>
  <si>
    <t>Dept A</t>
  </si>
  <si>
    <t>Dept B</t>
  </si>
  <si>
    <t xml:space="preserve">Dept C </t>
  </si>
  <si>
    <t>Jumlah Jam TKL</t>
  </si>
  <si>
    <t>5000 jam</t>
  </si>
  <si>
    <t>9000 jam</t>
  </si>
  <si>
    <t>6000 jam</t>
  </si>
  <si>
    <t>Upah Langsung</t>
  </si>
  <si>
    <t>Rp 25000/jam</t>
  </si>
  <si>
    <t>Rp 70000/jam</t>
  </si>
  <si>
    <t>Rp 60000/jam</t>
  </si>
  <si>
    <t>Jam Mesin yang Digunakan</t>
  </si>
  <si>
    <t>4000 jam</t>
  </si>
  <si>
    <t>3000 jam</t>
  </si>
  <si>
    <t>Informasi Tambahan:</t>
  </si>
  <si>
    <t>Bahan baku utama Rp 500,000/jam TKL</t>
  </si>
  <si>
    <t>Bahan baku tambahan Rp 300,000/jam TKL</t>
  </si>
  <si>
    <t>Perencanaan BOP/tahun:</t>
  </si>
  <si>
    <t>Dept A Rp 500,000,000 dengan kapasitas 50000 jam TKL</t>
  </si>
  <si>
    <t>Dept B Rp 680,000,000 dengan kapasitas 40000 JM</t>
  </si>
  <si>
    <t>Dept C Rp 750,000,000 dengan kapasitas 50000 JM</t>
  </si>
  <si>
    <t>Laba yang diinginkan 50% dari total biaya produksi</t>
  </si>
  <si>
    <t>Penyelesaian</t>
  </si>
  <si>
    <t>1. Hitung Total Harga Pokok Produksi</t>
  </si>
  <si>
    <t>BBB Utama (Rp 500000 x 5000)</t>
  </si>
  <si>
    <t>BBB Tambahan (Rp 300000 x 5000)</t>
  </si>
  <si>
    <t>⁺</t>
  </si>
  <si>
    <t>Total BBB</t>
  </si>
  <si>
    <t>BTK Dept A (Rp 5000 x 25000)</t>
  </si>
  <si>
    <t>BTK Dept B (Rp 9000 x 70000)</t>
  </si>
  <si>
    <t>BTK Dept C (Rp 6000 x 60000)</t>
  </si>
  <si>
    <t>Total BTK</t>
  </si>
  <si>
    <t>BOP Tarif Dept A (Rp 500000000/50000)</t>
  </si>
  <si>
    <t>10,000/jam</t>
  </si>
  <si>
    <t>BOP Tarif Dept B (Rp 680000000/40000)</t>
  </si>
  <si>
    <t>17,000/jam</t>
  </si>
  <si>
    <t>BOP Tarif Dept C (Rp 750000000/50000)</t>
  </si>
  <si>
    <t>15,000/jam</t>
  </si>
  <si>
    <t>BOP Dept A (Rp 10000 x 5000)</t>
  </si>
  <si>
    <t>BOP Dept B (Rp 17000 x 4000)</t>
  </si>
  <si>
    <t>BOP Dept C (Rp 15000 x 3000)</t>
  </si>
  <si>
    <t>Total BOP</t>
  </si>
  <si>
    <t>Jumlah Harga Pokok Produksi</t>
  </si>
  <si>
    <t>2. Hitung Harga Jual Perunit</t>
  </si>
  <si>
    <t>Harga Jual Per Unit:</t>
  </si>
  <si>
    <t>(Rp 5278000000/20000) + [(5278000000 x 50%)/20000]</t>
  </si>
  <si>
    <t>(Rp 263900) + (Rp 131950)</t>
  </si>
  <si>
    <t>Rp 395850/unit</t>
  </si>
  <si>
    <t>3. Buatlah Kartu Harga Pokok Pesanan</t>
  </si>
  <si>
    <t>KARTU HARGA POKOK PESANAN</t>
  </si>
  <si>
    <t>TOKO LINGHE</t>
  </si>
  <si>
    <t>JL. GUSULAN</t>
  </si>
  <si>
    <t>Telp: (021) 8829533</t>
  </si>
  <si>
    <t>No. Pesanan : XZ2408</t>
  </si>
  <si>
    <t>Nama Pesanan : Xiao</t>
  </si>
  <si>
    <t>Tgl Pesanan : 24/08/2025</t>
  </si>
  <si>
    <t>Produk : Jaket</t>
  </si>
  <si>
    <t>Tgl Selesai : 24/09/2025</t>
  </si>
  <si>
    <t>Unit Dipesan : 20.000 Unit</t>
  </si>
  <si>
    <t>Biaya Bahan Baku (BBB)</t>
  </si>
  <si>
    <t xml:space="preserve">Biaya Tenaga Kerja (BTK) </t>
  </si>
  <si>
    <t>Biaya Overhead Pabrik (BOP)</t>
  </si>
  <si>
    <t>24/08/2025</t>
  </si>
  <si>
    <t>Kertas jenis X</t>
  </si>
  <si>
    <t>85 ream</t>
  </si>
  <si>
    <t>Kertas jenis Y</t>
  </si>
  <si>
    <t>Tinta jenis A</t>
  </si>
  <si>
    <t>Tinta Jenis B</t>
  </si>
  <si>
    <t>25 kg</t>
  </si>
  <si>
    <t>Bahan P.M</t>
  </si>
  <si>
    <t>17 kg</t>
  </si>
  <si>
    <t>Bahan P.N</t>
  </si>
  <si>
    <t>60 ltr</t>
  </si>
  <si>
    <t>Tarif BOP pesanan dibebankan atas dasar tarif 150% dari BTKL dan BOP sesungguhnya yang terjadi selain BTKTL dan bahan penolong Adalah :</t>
  </si>
  <si>
    <t xml:space="preserve">Biaya Depresiasi Mesin </t>
  </si>
  <si>
    <t>Biaya Depresiasi Gedung Pabrik</t>
  </si>
  <si>
    <t xml:space="preserve">Biaya Asuransi Pabrik &amp; Mesin </t>
  </si>
  <si>
    <t>Biaya Pemeliharaan Mesin</t>
  </si>
  <si>
    <t>Biaya Pemeliharaan Gedung</t>
  </si>
  <si>
    <t>PESANAN 101</t>
  </si>
  <si>
    <t>Kartu jenis X : 85 Ream x Rp 10000  =</t>
  </si>
  <si>
    <t>Tinta jenis A: 5 Kg x Rp 100000          =</t>
  </si>
  <si>
    <t xml:space="preserve">Jumlah                                                </t>
  </si>
  <si>
    <t>PESANAN 102</t>
  </si>
  <si>
    <t xml:space="preserve">Kertas Jenis Y : 10 roll x Rp 350000 = </t>
  </si>
  <si>
    <t xml:space="preserve">Tinta Jenis B : 25 Kg x Rp 25000 = </t>
  </si>
  <si>
    <t xml:space="preserve">Bahan Penolong M : 10 Kg x Rp 10000 = </t>
  </si>
  <si>
    <t>Bahan Penolong N : 40 ltr x Rp5000 =</t>
  </si>
  <si>
    <t>Upah langsung pesanan 101</t>
  </si>
  <si>
    <t>Upah langsung pesanan 102</t>
  </si>
  <si>
    <t>PT A</t>
  </si>
  <si>
    <t>: 101</t>
  </si>
  <si>
    <t>PT R</t>
  </si>
  <si>
    <t>: Undangan</t>
  </si>
  <si>
    <t>Segera</t>
  </si>
  <si>
    <t>: 2 Nov 2025</t>
  </si>
  <si>
    <t>: 2 Des 2025</t>
  </si>
  <si>
    <t>Kertas Y</t>
  </si>
  <si>
    <t>Tinta A</t>
  </si>
  <si>
    <t>: 102</t>
  </si>
  <si>
    <t>: Pamflet Iklan</t>
  </si>
  <si>
    <t>Biasa</t>
  </si>
  <si>
    <t>: 10 Nov 2025</t>
  </si>
  <si>
    <t>: 10 Des 2025</t>
  </si>
  <si>
    <t>Akum. dep gedung pabrik</t>
  </si>
  <si>
    <t>Persediaan bahan bangunan</t>
  </si>
  <si>
    <t>7. Mencatat produk dalam proses (asumsi pes 102 belum selesai)</t>
  </si>
  <si>
    <t>Persediaan produk dalam proses</t>
  </si>
  <si>
    <t>8. Mencatat harga pokok produk yang dijual</t>
  </si>
  <si>
    <t>A. PRODUK DIOLAH MELALUI SATU DEPARTEMEN PRODUKSI</t>
  </si>
  <si>
    <t>1)</t>
  </si>
  <si>
    <t>LAPORAN HARGA POKOK PRODUKSI</t>
  </si>
  <si>
    <t>Departemen Produksi</t>
  </si>
  <si>
    <t>Biaya-biaya produksi:</t>
  </si>
  <si>
    <t>TOKO SABUN SITI</t>
  </si>
  <si>
    <t xml:space="preserve">LAPORAN HARGA POKOK PRODUKSI </t>
  </si>
  <si>
    <t>BTK</t>
  </si>
  <si>
    <t>JANUARI 2026</t>
  </si>
  <si>
    <t>a. biaya yang dibebankan</t>
  </si>
  <si>
    <t>Total Biaya Produksi</t>
  </si>
  <si>
    <t>Jumlah yang dihasilkan selama bulan Januari 2026</t>
  </si>
  <si>
    <t>ELEMEN BIAYA</t>
  </si>
  <si>
    <t>TOTAL BIAYA</t>
  </si>
  <si>
    <t>UNIT EKUIVALEN</t>
  </si>
  <si>
    <t>HPP</t>
  </si>
  <si>
    <t>Produk Jadi</t>
  </si>
  <si>
    <t>kg</t>
  </si>
  <si>
    <t>Produk dalam proses akhir:</t>
  </si>
  <si>
    <t>TOTAL</t>
  </si>
  <si>
    <t xml:space="preserve">Data tambahan: </t>
  </si>
  <si>
    <t>b. Perhitungan HP Produk Jadi &amp; Persediaan dalam proses</t>
  </si>
  <si>
    <t>Pada bulan Januari 2026 terjual 900kg dengan harga jual Rp1.000/kg, dimana diketahui biaya-biaya:</t>
  </si>
  <si>
    <t>HP Produk Jadi</t>
  </si>
  <si>
    <t>Biaya Pemasaran</t>
  </si>
  <si>
    <t>Biaya Pengantaran</t>
  </si>
  <si>
    <t>HP Persediaan produk dalam proses</t>
  </si>
  <si>
    <t xml:space="preserve">BBB: </t>
  </si>
  <si>
    <t>BTK:</t>
  </si>
  <si>
    <t>BOP:</t>
  </si>
  <si>
    <t xml:space="preserve">Jumlah biaya produksi bulan Januari 2026 </t>
  </si>
  <si>
    <t>2)</t>
  </si>
  <si>
    <t>LAPORAN LABA RUGI</t>
  </si>
  <si>
    <t>JANUARI  2026</t>
  </si>
  <si>
    <t>Penjualan</t>
  </si>
  <si>
    <t xml:space="preserve">HPP      </t>
  </si>
  <si>
    <t>Laba Kotor</t>
  </si>
  <si>
    <t>Biaya Operasional:</t>
  </si>
  <si>
    <t>Biaya Pemasaran:</t>
  </si>
  <si>
    <t>Biaya Pengantaran:</t>
  </si>
  <si>
    <t>Laba bersih sebelum pajak</t>
  </si>
  <si>
    <t>B. PRODUK DIOLAH MELALUI LEBIH DARI SATU DEPARTEMEN PRODUKSI</t>
  </si>
  <si>
    <t>Dept. A (dalam unit)</t>
  </si>
  <si>
    <t>Dept. B (dalam unit)</t>
  </si>
  <si>
    <t>Jumlah Produk masuk proses</t>
  </si>
  <si>
    <t>-</t>
  </si>
  <si>
    <t>PT TRENDIFY</t>
  </si>
  <si>
    <t>Selesai dikirim ke dept. berikut</t>
  </si>
  <si>
    <t>LAPORAN HARGA POKOK PRODUKSI DEPT. A</t>
  </si>
  <si>
    <t>Diterima dari dept. sebelumnya</t>
  </si>
  <si>
    <t>Selesai dikirim ke gudang</t>
  </si>
  <si>
    <t xml:space="preserve">a. </t>
  </si>
  <si>
    <t>Schedule Kuantitas</t>
  </si>
  <si>
    <t>Unit</t>
  </si>
  <si>
    <t>BBB 100%; BK 60%; BK 50%</t>
  </si>
  <si>
    <t>Laporan Produksi</t>
  </si>
  <si>
    <t>Jumlah masuk proses</t>
  </si>
  <si>
    <t>Biaya-biaya produksi untuk bulan Januari 2026:</t>
  </si>
  <si>
    <t>Selesai dikirim ke dept. berikutnya</t>
  </si>
  <si>
    <t>Dept. A</t>
  </si>
  <si>
    <t>Dept. B</t>
  </si>
  <si>
    <t>Produk dalam proses akhir</t>
  </si>
  <si>
    <t>(BBB 100%; BK 60%)</t>
  </si>
  <si>
    <t>Jumlah produk yang dihasilkan</t>
  </si>
  <si>
    <t>b.</t>
  </si>
  <si>
    <t>Biaya yang dibebankan di Dept. A</t>
  </si>
  <si>
    <t>Data Tambahan:  Pada bulan Januari 2026 terjual 75.000 unit dengan harga jual Rp25.000/unit, dimana diketahui biaya-biaya:</t>
  </si>
  <si>
    <t>Elemen Biaya</t>
  </si>
  <si>
    <t>Unit Ekuivalen</t>
  </si>
  <si>
    <t>HPP (Rp)</t>
  </si>
  <si>
    <t>Biaya adm &amp; umum</t>
  </si>
  <si>
    <t>c.</t>
  </si>
  <si>
    <t>Perhitungan HP Produk Jadi di Transfer ke Dept. B</t>
  </si>
  <si>
    <t>HP Produk jadi</t>
  </si>
  <si>
    <t>HP Produk dalam proses Dept A</t>
  </si>
  <si>
    <t>Biaya Produksi Dept. A</t>
  </si>
  <si>
    <t>LAPORAN HARGA POKOK PRODUKSI DEPT. B</t>
  </si>
  <si>
    <t>Produk diterima dari Dept. A</t>
  </si>
  <si>
    <t>(BK 50%)</t>
  </si>
  <si>
    <t>Biaya yang dibebankan di Dept. B</t>
  </si>
  <si>
    <t>HPP dari Dept. A</t>
  </si>
  <si>
    <t xml:space="preserve">c. </t>
  </si>
  <si>
    <t>Perhitungan HP Produk</t>
  </si>
  <si>
    <t xml:space="preserve">HP produk selesai ditransfer ke gudang  </t>
  </si>
  <si>
    <t>HP Produk dalam proses Dept. B:</t>
  </si>
  <si>
    <t>HP dari Dept. A</t>
  </si>
  <si>
    <t xml:space="preserve">PT TRENDIFY </t>
  </si>
  <si>
    <t xml:space="preserve">Penjualan </t>
  </si>
  <si>
    <t>Harga Pokok Penjualan</t>
  </si>
  <si>
    <t>Biaya Komersial:</t>
  </si>
  <si>
    <t>Biaya Administrasi dan Umum</t>
  </si>
  <si>
    <t>USAHA TEPUNG LIKA</t>
  </si>
  <si>
    <t>FEBRUARI 2026</t>
  </si>
  <si>
    <t>Jumlah yang dihasilkan selama bulan Februari 2026</t>
  </si>
  <si>
    <t>Pada bulan Februari 2026 terjual 800kg dengan harga jual Rp1.200/kg, dimana diketahui biaya-biaya:</t>
  </si>
  <si>
    <t xml:space="preserve">Jumlah biaya produksi bulan Februari 2026 </t>
  </si>
  <si>
    <t xml:space="preserve">HPP </t>
  </si>
  <si>
    <t>PT LANY</t>
  </si>
  <si>
    <t>Biaya-biaya produksi untuk bulan Februari 2026:</t>
  </si>
  <si>
    <t xml:space="preserve">Data Tambahan:  Pada bulan Februari 2026 terjual 80.000-unit dengan harga jual Rp30.000/unit, dimana diketahui biaya-biaya:  </t>
  </si>
  <si>
    <t>HP Produk dalam proses Dept A:</t>
  </si>
  <si>
    <t xml:space="preserve">Harga Pokok Penjualan </t>
  </si>
  <si>
    <t>BOP YANG DI ANGGARKAN (BUDGETED)</t>
  </si>
  <si>
    <t>JENIS BIAYA (EXPENSES)</t>
  </si>
  <si>
    <t>FIXED/VARIABLE</t>
  </si>
  <si>
    <t>1. BOP yang dianggarkan dan yang sesungguhnya (budgeted and realized FOH):</t>
  </si>
  <si>
    <t>Biaya bahan baku (direct material)</t>
  </si>
  <si>
    <t>BOP dianggarkan</t>
  </si>
  <si>
    <t>Biaya tenaga kerja langsung</t>
  </si>
  <si>
    <r>
      <t>BOP Tetap (</t>
    </r>
    <r>
      <rPr>
        <i/>
        <sz val="12"/>
        <color theme="1"/>
        <rFont val="Times New Roman"/>
        <family val="1"/>
      </rPr>
      <t xml:space="preserve">fixed </t>
    </r>
    <r>
      <rPr>
        <sz val="12"/>
        <color theme="1"/>
        <rFont val="Times New Roman"/>
        <family val="1"/>
      </rPr>
      <t>FOH)</t>
    </r>
  </si>
  <si>
    <t>Biaya bahan penolong</t>
  </si>
  <si>
    <t>V</t>
  </si>
  <si>
    <r>
      <t>BOP Variabel (</t>
    </r>
    <r>
      <rPr>
        <i/>
        <sz val="12"/>
        <color theme="1"/>
        <rFont val="Times New Roman"/>
        <family val="1"/>
      </rPr>
      <t xml:space="preserve">variable </t>
    </r>
    <r>
      <rPr>
        <sz val="12"/>
        <color theme="1"/>
        <rFont val="Times New Roman"/>
        <family val="1"/>
      </rPr>
      <t>FOH)</t>
    </r>
  </si>
  <si>
    <t>Biaya depresiasi pabrik</t>
  </si>
  <si>
    <t>F</t>
  </si>
  <si>
    <t xml:space="preserve">Total BOP (total FOH) </t>
  </si>
  <si>
    <t>Biaya bahan bakar pabrik (fuel)</t>
  </si>
  <si>
    <t>Biaya Listrik pabrik (electric cost)</t>
  </si>
  <si>
    <t>2. Tarif BOP yang dianggarkan berdasarkan:</t>
  </si>
  <si>
    <t>Biaya reparasi &amp; pemeliharaan pabrik</t>
  </si>
  <si>
    <t>a) Tarif BOP Budgeted</t>
  </si>
  <si>
    <t>Tarif BOP Tetap      =</t>
  </si>
  <si>
    <t>Rp 11.880.000 / 24.000 =</t>
  </si>
  <si>
    <t>/ JM</t>
  </si>
  <si>
    <t>Biaya asuransi pabrik (insurance)</t>
  </si>
  <si>
    <t>Tarif BOP Variabel   =</t>
  </si>
  <si>
    <t>Rp 15.470.000 / 24.000 =</t>
  </si>
  <si>
    <t>Biaya promosi dan iklan</t>
  </si>
  <si>
    <t xml:space="preserve">Total Tarif BOP       </t>
  </si>
  <si>
    <t>Biaya tenaga kerja tidak langsung</t>
  </si>
  <si>
    <t>b) Tarif BOP berdasarkan Biaya Bahan Baku</t>
  </si>
  <si>
    <t>Biaya kesejahteraan karyawan pabrik</t>
  </si>
  <si>
    <t>Rp 11.880.000 / Rp 20.000.000 x 100 =</t>
  </si>
  <si>
    <t>Rp 15.470.000 / Rp 20.000.000 x 100 =</t>
  </si>
  <si>
    <t>BOP YANG SESUNGGUHNYA (REALIZED)</t>
  </si>
  <si>
    <t>c) Tarif BOP berdasarkan Biaya Tenaga Kerja Langsung</t>
  </si>
  <si>
    <t>Rp 11.880.000 / Rp 15.750.000 x 100 =</t>
  </si>
  <si>
    <t>Rp 15.470.000 / Rp 15.750.000 x 100 =</t>
  </si>
  <si>
    <t>d) Tarif BOP berdasarkan Biaya Jam Kerja Langsung</t>
  </si>
  <si>
    <t>Rp 11.880.000 / 30.000 =</t>
  </si>
  <si>
    <t>/ JKL</t>
  </si>
  <si>
    <t>Rp 15.470.000 / 30.000 =</t>
  </si>
  <si>
    <t>e) Tarif BOP berdasarkan Biaya Unit Produksi</t>
  </si>
  <si>
    <t>Rp 11.880.000 / 240.000 =</t>
  </si>
  <si>
    <t>/ Unit</t>
  </si>
  <si>
    <t>Rp 15.470.000 / 240.000 =</t>
  </si>
  <si>
    <t>PT Wiwi Central</t>
  </si>
  <si>
    <t>Biaya Overhead Pabrik yang Sesungguhnya Terjadi pada 2025</t>
  </si>
  <si>
    <t>1. Jurnal BOP Sesungguhnya PT Wiwi Central</t>
  </si>
  <si>
    <t>(Dalam Rp,-)</t>
  </si>
  <si>
    <t>a. Jurnal BOP Sesungguhnya dengan Metode Full Costing</t>
  </si>
  <si>
    <t>Nomor Rekening</t>
  </si>
  <si>
    <t>Jenis Biaya</t>
  </si>
  <si>
    <t>Tetap / Variabel</t>
  </si>
  <si>
    <t>Biaya Overhead Pabrik Sesungguhnya</t>
  </si>
  <si>
    <t>Biaya Bahan Penolong</t>
  </si>
  <si>
    <t>Persediaan Bahan Penolong</t>
  </si>
  <si>
    <t>Biaya Listrik Pabrik</t>
  </si>
  <si>
    <t>Persediaan Bahan Bakar</t>
  </si>
  <si>
    <t>Biaya Bahan Bakar</t>
  </si>
  <si>
    <t>Biaya Tenaga Kerja Tidak Langsung</t>
  </si>
  <si>
    <t>Persediaan Suku Cadang</t>
  </si>
  <si>
    <t>T</t>
  </si>
  <si>
    <t>Persekot Asuransi Gedung</t>
  </si>
  <si>
    <t>Biaya Kesejahteraan Karyawan</t>
  </si>
  <si>
    <t>Akumulasi Depresiasi Mesin</t>
  </si>
  <si>
    <t>Biaya Reparasi dan Pemeliharaan</t>
  </si>
  <si>
    <t>Biaya Asuransi Gedung</t>
  </si>
  <si>
    <t>Catatan:</t>
  </si>
  <si>
    <t>Biaya Depresiasi Mesin</t>
  </si>
  <si>
    <t>Biaya yang dibayar dengan kas terdiri dari:</t>
  </si>
  <si>
    <t xml:space="preserve">Biaya Listrik </t>
  </si>
  <si>
    <t>Total</t>
  </si>
  <si>
    <t xml:space="preserve">Biaya reparasi dan pemeliharaan tetap </t>
  </si>
  <si>
    <t>b. Jurnal BOP Sesungguhnya dengan Metode Variabel Costing</t>
  </si>
  <si>
    <t>·   Jurnal untuk mecatat BOP yang sesungguhnya terjadi:</t>
  </si>
  <si>
    <t>·   Jurnal untuk mecatat pemisahan BOP sesungguhnya terjadi menurut perilakunya:</t>
  </si>
  <si>
    <t xml:space="preserve">BOP Variabel Sesungguhnya        </t>
  </si>
  <si>
    <t>BOP Tetap Sesungguhnya</t>
  </si>
  <si>
    <t>1.      Perhitungan selisih BOP</t>
  </si>
  <si>
    <t>a.     Metode Full Costing</t>
  </si>
  <si>
    <t>BOP dibebankan (48.000 JM x Rp 420) =</t>
  </si>
  <si>
    <t>FIXED / VARIABLE</t>
  </si>
  <si>
    <t>BOP sesungguhnya =</t>
  </si>
  <si>
    <t>Selisih BOP =</t>
  </si>
  <si>
    <t>·  Selisih anggaran</t>
  </si>
  <si>
    <t>BOP yang dianggarkan, pada kapasitas yang dicapai:</t>
  </si>
  <si>
    <t>BOP Tetap</t>
  </si>
  <si>
    <t>BOP Variabel (48.000 JM x Rp 220) =</t>
  </si>
  <si>
    <t>Selisih anggaran</t>
  </si>
  <si>
    <t>·  Selisih Kapasitas</t>
  </si>
  <si>
    <t>BOP tetap yang dianggarkan</t>
  </si>
  <si>
    <t xml:space="preserve">BOP tetap yang dibebankan </t>
  </si>
  <si>
    <t>Selisih Kapasitas</t>
  </si>
  <si>
    <t>b.     Metode Variable Costing</t>
  </si>
  <si>
    <t>BOP variabel dibebankan</t>
  </si>
  <si>
    <t xml:space="preserve">BOP variabel sesungguhnya = </t>
  </si>
  <si>
    <t>2.     Jurnal analisis selisih</t>
  </si>
  <si>
    <t>·  Jurnal untuk menutup rekening biaya overhead pabrik yang dibebankan ke rekening biaya overhead pabrik sesungguhnya.</t>
  </si>
  <si>
    <t>Biaya Overhead Pabrik yang dibebankan</t>
  </si>
  <si>
    <t>·  Jurnal untuk mencatat selisih biaya overhead pabrik</t>
  </si>
  <si>
    <t>Selisih Biaya Overhead Pabrik</t>
  </si>
  <si>
    <t>·  Jurnal untuk menutup rekening biaya overhead pabrik yang dibebankan ke rekening biaya overhead pabrik variabel sesungguhnya.</t>
  </si>
  <si>
    <t>·       Jurnal untuk mencatat selisih biaya overhead pabrik variabel</t>
  </si>
  <si>
    <t>Selisih Biaya Overhead Pabrik Variabel</t>
  </si>
  <si>
    <t>Biaya Overhead Pabrik Variabel Sesungguhnya</t>
  </si>
  <si>
    <t xml:space="preserve">a.     Analisis metode Full Costing: </t>
  </si>
  <si>
    <t>Total selisih merugikan sebesar Rp790.000 disebabkan oleh dua faktor. Pertama, selisih anggaran (Rp390.000) menunjukkan adanya ketidakefisienan biaya karena pengeluaran biaya sesungguhnya melebihi dari biaya yang sudah dianggarkan. Kedua, selisih kapasitas (Rp400.000) terjadi karena perusahaan gagal mencapai kapasitas normal penggunaan mesin yaitu 50.000 jam mesin dengan hanya mencapai 48.000 jam mesin, sehingga ada biaya tetap yang tidak terserap sepenuhnya oleh produk.</t>
  </si>
  <si>
    <t>b.     Analisis Variable Costing:</t>
  </si>
  <si>
    <t>Selisih biaya overhead pabrik variabel Rp. 390.000. karena metode variable costing tidak membebankan biaya overhead pabrik tetap kepada produk, maka tidak ada selisih yang dihitung yang bersangkutan dengan kapasitas dan karena hanya melihat ketidakefisienan belanja biaya variabel tanpa memperhitungkan apakah mesin pabrik digunakan maksimal atau tidak.</t>
  </si>
  <si>
    <t>Rp 11.720.000 / 21.000 =</t>
  </si>
  <si>
    <t>Rp 12.420.000 / 21.000 =</t>
  </si>
  <si>
    <t>Rp 11.720.000 / Rp 18.000.000 x 100 =</t>
  </si>
  <si>
    <t>Rp 12.420.000 / Rp 18.000.000 x 100 =</t>
  </si>
  <si>
    <t>Rp 11.720.000 / Rp 13.000.000 x 100 =</t>
  </si>
  <si>
    <t>Rp 12.420.000 / Rp 13.000.000 x 100 =</t>
  </si>
  <si>
    <t>Rp 11.720.000 / 24.000 =</t>
  </si>
  <si>
    <t>Rp 12.420.000 / 24.000 =</t>
  </si>
  <si>
    <t>Rp 11.720.000 / 300.000 =</t>
  </si>
  <si>
    <t>Rp 12.720.000 / 300.000 =</t>
  </si>
  <si>
    <t>PT Daeng Triver</t>
  </si>
  <si>
    <t>Biaya Overhead Pabrik yang Sesungguhnya Terjadi pada 2026</t>
  </si>
  <si>
    <t>BOP dibebankan (65.000 JM x Rp 450) =</t>
  </si>
  <si>
    <t>·  Selisih Anggaran</t>
  </si>
  <si>
    <t>BOP Variabel (65.000 JM x Rp 250) =</t>
  </si>
  <si>
    <t>BOP tetap yang dibebankan (65.000JM x Rp 200)</t>
  </si>
  <si>
    <t>Total selisih merugikan sebesar Rp............. disebabkan oleh dua faktor. Pertama, selisih anggaran (Rp............. L) menunjukkan adanya ketidakefisienan biaya karena pengeluaran biaya sesungguhnya melebihi dari biaya yang sudah dianggarkan. Kedua, selisih kapasitas (Rp............. L) terjadi karena perusahaan gagal mencapai kapasitas normal penggunaan mesin yaitu 60.000 jam mesin dengan hanya mencapai 65.000 jam mesin, sehingga ada biaya tetap yang tidak terserap sepenuhnya oleh produk.</t>
  </si>
  <si>
    <t>Selisih biaya overhead pabrik variabel Rp............. (L). karena metode variable costing tidak membebankan biaya overhead pabrik tetap kepada produk, maka tidak ada selisih yang dihitung yang bersangkutan dengan kapasitas dan karena hanya melihat ketidakefisienan belanja biaya variabel tanpa memperhitungkan apakah mesin pabrik digunakan maksimal atau tidak.</t>
  </si>
  <si>
    <t>PT FATUI HARBINGERS</t>
  </si>
  <si>
    <t>Jumlah Produksi yang Dihasilkan</t>
  </si>
  <si>
    <t>Harga Jual/liter</t>
  </si>
  <si>
    <t>Biaya Terpisah/liter</t>
  </si>
  <si>
    <t>Harga Jual/liter Setelah Diproses Lebih Lanjut</t>
  </si>
  <si>
    <t>Produk Terjual/Liter</t>
  </si>
  <si>
    <t>Bensin</t>
  </si>
  <si>
    <t>Solar</t>
  </si>
  <si>
    <t>Avtur</t>
  </si>
  <si>
    <t>Minyak Tanah</t>
  </si>
  <si>
    <t>Naphtha</t>
  </si>
  <si>
    <t>Angka Penimbang</t>
  </si>
  <si>
    <t>Perusahaan</t>
  </si>
  <si>
    <t>: PT Fatui Hrbingers</t>
  </si>
  <si>
    <t>Jumlah Biaya Bersama</t>
  </si>
  <si>
    <t>: Rp 500.000.000</t>
  </si>
  <si>
    <t>1. Alokasi biaya bersama</t>
  </si>
  <si>
    <t>a. Metode nilai jual pasar: metode nilai jual pasar diketahui pada saat titik pisah</t>
  </si>
  <si>
    <t>Produk Bersama</t>
  </si>
  <si>
    <t>Jumlah Produk yang dihasilkan 
(1)</t>
  </si>
  <si>
    <t>Harga Jual/Liter 
(2)</t>
  </si>
  <si>
    <t>Nilai Jual 
(3) 
(1) x (2)</t>
  </si>
  <si>
    <t>Nilai Jual Relatif
(4)</t>
  </si>
  <si>
    <t>Alokasi Biaya bersama 
(5)
(4) x 500jt</t>
  </si>
  <si>
    <t>Harga Pokok Produk Bersama/Liter 
(6)
(5) : (1)</t>
  </si>
  <si>
    <t>b. Metode nilai jual pasar: metode nilai jual pasar diketahui setelah titik pisah</t>
  </si>
  <si>
    <t>Harga Jual/Liter Setelah Diproses 
(1)</t>
  </si>
  <si>
    <t>Biaya Pengolahan Lanjut/ Liter 
(2)</t>
  </si>
  <si>
    <t>Nilai Jual Hipotesis 
(3)
(1) - (2)</t>
  </si>
  <si>
    <t>Jumlah Produk Dihasilkan 
(4)</t>
  </si>
  <si>
    <t>Total Nilai Jual Hipotesis 
(5)
(3) x (4)</t>
  </si>
  <si>
    <t>Total Nilai Jual Relatif (6)</t>
  </si>
  <si>
    <t>Alokasi Biaya Bersama 
(7) 
(6) x Rp500jt</t>
  </si>
  <si>
    <t>HPP Bersama/ Liter 
(8)
(7) : (4)</t>
  </si>
  <si>
    <t>c. Metode unit fisik</t>
  </si>
  <si>
    <t>Produk</t>
  </si>
  <si>
    <t>Kuantitas</t>
  </si>
  <si>
    <t>Persentase 
(1)</t>
  </si>
  <si>
    <t>Alokasi Harga Pokok Bahan Baku 
(3)
(500jt) x (1)</t>
  </si>
  <si>
    <t>d. Metode Rata-rata</t>
  </si>
  <si>
    <t>Kuantitas 
(1)</t>
  </si>
  <si>
    <t>Rata-rata Biaya per liter 
(2)</t>
  </si>
  <si>
    <t>Harga Pokok Produk 
(1) x (2)</t>
  </si>
  <si>
    <t>e. Metode Rata-rata Tertimbang</t>
  </si>
  <si>
    <t>Angka Penimbang
(2)</t>
  </si>
  <si>
    <t>Relatif Produksi 
(3)
(1) x (2)</t>
  </si>
  <si>
    <t>Persentase 
(4)</t>
  </si>
  <si>
    <t>Alokasi Biaya Bersama
(5)
{(3)/total (3)} *500jt</t>
  </si>
  <si>
    <t>2. Laba Kotor Perusahaan</t>
  </si>
  <si>
    <t>Ket</t>
  </si>
  <si>
    <t>PT STEELION INDUSTRIAL GROUP</t>
  </si>
  <si>
    <t>Produksi yang Dihasilkan</t>
  </si>
  <si>
    <t>Harga Jual/ton</t>
  </si>
  <si>
    <t>Biaya Terpisah/ton</t>
  </si>
  <si>
    <t>Harga Jual/ton Setelah Diproses Lebih Lanjut</t>
  </si>
  <si>
    <t>Produk Terjual</t>
  </si>
  <si>
    <t>Hot Rolled Coil (HRC)</t>
  </si>
  <si>
    <t>Cold Rolled Coil (CRC)</t>
  </si>
  <si>
    <t>Pickled &amp; Oiled Steel (PO)</t>
  </si>
  <si>
    <t>Galvanized Steel (GI)</t>
  </si>
  <si>
    <t>Galvannealed Steel (GA)</t>
  </si>
  <si>
    <t>; PT Steelion Industrial Group</t>
  </si>
  <si>
    <t xml:space="preserve">Jumlah Biaya Bersama </t>
  </si>
  <si>
    <t>: Rp 4.500.000.000</t>
  </si>
  <si>
    <t>1. Metode nilai jual pasar: metode nilai jual pasar diketahui pada saat titik pisah</t>
  </si>
  <si>
    <t>Harga Jual/Ton 
(2)</t>
  </si>
  <si>
    <t>Alokasi Biaya bersama 
(5)
(4) x 4,5M</t>
  </si>
  <si>
    <t>Laba Kotor Perusahaan</t>
  </si>
  <si>
    <t>HRC</t>
  </si>
  <si>
    <t>CRC</t>
  </si>
  <si>
    <t>PO</t>
  </si>
  <si>
    <t>GI</t>
  </si>
  <si>
    <t>GA</t>
  </si>
  <si>
    <t>2. Metode unit fisik</t>
  </si>
  <si>
    <t>Alokasi Harga Pokok Bahan Baku
(3) 
(total) x (1)</t>
  </si>
  <si>
    <t>3. Metode Rata-rata</t>
  </si>
  <si>
    <t>Kuantitas (1)</t>
  </si>
  <si>
    <t>Angka Penimbang 
(2)</t>
  </si>
  <si>
    <t>Persentase (4)</t>
  </si>
  <si>
    <t>Alokasi Biaya Bersama
(5)
{(3)/total (3)} *(total 5)</t>
  </si>
  <si>
    <t>PT SRI MURNI</t>
  </si>
  <si>
    <t>Jumlah Produksi yang Dihasilkan (Kg)</t>
  </si>
  <si>
    <t>Harga Jual/Kg</t>
  </si>
  <si>
    <t>Biaya Terpisah/Kg</t>
  </si>
  <si>
    <t>Harga Jual/Kg Setelah Diproses Lebih Lanjut</t>
  </si>
  <si>
    <t>Keju</t>
  </si>
  <si>
    <t>Mentega</t>
  </si>
  <si>
    <t>Yogurt</t>
  </si>
  <si>
    <t>Krim</t>
  </si>
  <si>
    <t>Whey</t>
  </si>
  <si>
    <t>: PT Sri Murni</t>
  </si>
  <si>
    <t>: Rp 24.000.000</t>
  </si>
  <si>
    <t>Harga Pengolahan Lanjut/Kg 
(2)</t>
  </si>
  <si>
    <t>Nilai Jual Hipotesis
(3) 
(1) - (2)</t>
  </si>
  <si>
    <t>Total Nilai Jual Hipotesis
(5)
(3) x (4)</t>
  </si>
  <si>
    <t>Nilai Jual Relatif
(6)</t>
  </si>
  <si>
    <t>Alokasi Biaya bersama 
(7)
(6) x Rp 24 Jt</t>
  </si>
  <si>
    <t>Harga Pokok Produk Bersama/Kg
(8)
(7) : (4)</t>
  </si>
  <si>
    <t>Keterangan:</t>
  </si>
  <si>
    <t>Penjualan: Produk Terjual x Harga Jual/Kg</t>
  </si>
  <si>
    <t>HPP: HPP Bersama/Kg x Produk Terjual (Pakai nilai jual pasar saat titik pisah)</t>
  </si>
  <si>
    <t>Harga Pokok Produk
(3)
(1) x (2)</t>
  </si>
  <si>
    <t>6500 jam</t>
  </si>
  <si>
    <t>7000 jam</t>
  </si>
  <si>
    <t>Rp 40000/jam</t>
  </si>
  <si>
    <t>Rp 55000/jam</t>
  </si>
  <si>
    <t>1500 jam</t>
  </si>
  <si>
    <t>Bahan baku tambahan Rp 250,000/jam TKL</t>
  </si>
  <si>
    <t>Dept A Rp 600,000,000 dengan kapasitas 40000 jam TKL</t>
  </si>
  <si>
    <t>Dept B Rp 630,000,000 dengan kapasitas 30000 JM</t>
  </si>
  <si>
    <t>Dept C Rp 680,000,000 dengan kapasitas 320000 JM</t>
  </si>
  <si>
    <t>BBB Tambahan (Rp 250000 x 5000)</t>
  </si>
  <si>
    <t>BTK Dept B (Rp 6500 x 40000)</t>
  </si>
  <si>
    <t>BTK Dept C (Rp 7000 x 55000)</t>
  </si>
  <si>
    <t>BOP Tarif Dept A (Rp 600000000/50000)</t>
  </si>
  <si>
    <t>BOP Tarif Dept B (Rp 630000000/40000)</t>
  </si>
  <si>
    <t>21,000/jam</t>
  </si>
  <si>
    <t>BOP Tarif Dept C (Rp 680000000/320000)</t>
  </si>
  <si>
    <t>2,125/jam</t>
  </si>
  <si>
    <t>BOP Dept A (Rp 15000 x 1500)</t>
  </si>
  <si>
    <t>BOP Dept B (Rp 21000 x 3000)</t>
  </si>
  <si>
    <t>BOP Dept C (Rp 2125 x 4000)</t>
  </si>
  <si>
    <t> (Rp4.614.000.000/10.000) + [(Rp 4.614.000.000×50%)/10.000]</t>
  </si>
  <si>
    <t>(Rp 461.400) + (Rp 230.700)</t>
  </si>
  <si>
    <t xml:space="preserve"> Rp 692.100/unit</t>
  </si>
  <si>
    <t>No. Pesanan : KM203</t>
  </si>
  <si>
    <t>Nama Pesanan : Toko Perkedel</t>
  </si>
  <si>
    <t>Tgl Pesanan : 01/01/2022</t>
  </si>
  <si>
    <t>Produk : Hoodie</t>
  </si>
  <si>
    <t>Tgl Selesai : 01/02/2022</t>
  </si>
  <si>
    <t>Unit Dipesan : 10.000 Unit</t>
  </si>
  <si>
    <t>Harga Jual/Kg Setelah Diproses Lebih Lanjut
(1)</t>
  </si>
  <si>
    <t>HPP: HPP Bersama/Liter x Produk Terjual (Pakai nilai jual pasar saat titik pisah)</t>
  </si>
  <si>
    <t>Penjualan: Produk Terjual x Harga Jual/Liter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</si>
</sst>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2" formatCode="_-&quot;Rp&quot;* #,##0_-;\-&quot;Rp&quot;* #,##0_-;_-&quot;Rp&quot;* &quot;-&quot;_-;_-@_-"/>
    <numFmt numFmtId="41" formatCode="_-* #,##0_-;\-* #,##0_-;_-* &quot;-&quot;_-;_-@_-"/>
    <numFmt numFmtId="164" formatCode="_(&quot;$&quot;* #,##0.00_);_(&quot;$&quot;* \(#,##0.00\);_(&quot;$&quot;* &quot;-&quot;??_);_(@_)"/>
    <numFmt numFmtId="165" formatCode="_(* #,##0.00_);_(* \(#,##0.00\);_(* &quot;-&quot;??_);_(@_)"/>
    <numFmt numFmtId="166" formatCode="[$Rp-421]#,##0"/>
    <numFmt numFmtId="167" formatCode="_([$Rp-421]* #,##0_);_([$Rp-421]* \(#,##0\);_([$Rp-421]* &quot;-&quot;_);_(@_)"/>
    <numFmt numFmtId="168" formatCode="_-[$Rp-421]* #,##0_-;\-[$Rp-421]* #,##0_-;_-[$Rp-421]* &quot;-&quot;_-;_-@_-"/>
    <numFmt numFmtId="169" formatCode="_-[$Rp-421]* #,##0_-;\-[$Rp-421]* #,##0_-;_-[$Rp-421]* &quot;-&quot;??_-;_-@_-"/>
    <numFmt numFmtId="170" formatCode="_-[$Rp-421]* #,##0.00_-;\-[$Rp-421]* #,##0.00_-;_-[$Rp-421]* &quot;-&quot;??_-;_-@_-"/>
    <numFmt numFmtId="171" formatCode="_-* #,##0_-;\-* #,##0_-;_-* &quot;-&quot;??_-;_-@_-"/>
    <numFmt numFmtId="172" formatCode="_-[$Rp-3809]* #,##0_-;\-[$Rp-3809]* #,##0_-;_-[$Rp-3809]* &quot;-&quot;??_-;_-@_-"/>
    <numFmt numFmtId="173" formatCode="_-[$Rp-3809]* #,##0.00_-;\-[$Rp-3809]* #,##0.00_-;_-[$Rp-3809]* &quot;-&quot;??_-;_-@_-"/>
    <numFmt numFmtId="174" formatCode="0.00000000000E+00"/>
    <numFmt numFmtId="175" formatCode="_-&quot;Rp&quot;* #,##0_-;\(&quot;Rp&quot;* #,##0\)_-;_-&quot;Rp&quot;* &quot;-&quot;_-;_-@_-"/>
    <numFmt numFmtId="176" formatCode="0.00000000000"/>
  </numFmts>
  <fonts count="9">
    <font>
      <sz val="11"/>
      <color theme="1"/>
      <name val="Aptos Narrow"/>
      <family val="2"/>
      <scheme val="minor"/>
    </font>
    <font>
      <sz val="11"/>
      <color theme="1"/>
      <name val="Aptos Narrow"/>
      <family val="2"/>
      <scheme val="minor"/>
    </font>
    <font>
      <b/>
      <sz val="11"/>
      <color theme="1"/>
      <name val="Aptos Narrow"/>
      <family val="2"/>
      <scheme val="minor"/>
    </font>
    <font>
      <sz val="12"/>
      <color theme="1"/>
      <name val="Times New Roman"/>
      <family val="1"/>
    </font>
    <font>
      <b/>
      <sz val="12"/>
      <color theme="1"/>
      <name val="Times New Roman"/>
      <family val="1"/>
    </font>
    <font>
      <i/>
      <sz val="12"/>
      <color theme="1"/>
      <name val="Times New Roman"/>
      <family val="1"/>
    </font>
    <font>
      <sz val="12"/>
      <name val="Times New Roman"/>
      <family val="1"/>
    </font>
    <font>
      <sz val="11"/>
      <color theme="1"/>
      <name val="Times New Roman"/>
      <family val="1"/>
    </font>
    <font>
      <b/>
      <sz val="11"/>
      <color theme="1"/>
      <name val="Times New Roman"/>
      <family val="1"/>
    </font>
  </fonts>
  <fills count="4">
    <fill>
      <patternFill patternType="none"/>
    </fill>
    <fill>
      <patternFill patternType="gray125"/>
    </fill>
    <fill>
      <patternFill patternType="solid">
        <fgColor rgb="FFFC9100"/>
        <bgColor indexed="64"/>
      </patternFill>
    </fill>
    <fill>
      <patternFill patternType="solid">
        <fgColor theme="6"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370">
    <xf numFmtId="0" fontId="0" fillId="0" borderId="0" xfId="0"/>
    <xf numFmtId="3" fontId="0" fillId="0" borderId="0" xfId="0" applyNumberFormat="1"/>
    <xf numFmtId="0" fontId="0" fillId="0" borderId="0" xfId="0" applyAlignment="1">
      <alignment horizontal="center"/>
    </xf>
    <xf numFmtId="0" fontId="0" fillId="0" borderId="0" xfId="0" applyAlignment="1">
      <alignment wrapText="1"/>
    </xf>
    <xf numFmtId="0" fontId="0" fillId="0" borderId="0" xfId="0" applyAlignment="1">
      <alignment horizontal="left" wrapText="1" indent="1"/>
    </xf>
    <xf numFmtId="0" fontId="0" fillId="0" borderId="0" xfId="0" applyAlignment="1">
      <alignment horizontal="left" indent="1"/>
    </xf>
    <xf numFmtId="166" fontId="0" fillId="0" borderId="0" xfId="0" applyNumberFormat="1"/>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right" vertical="center"/>
    </xf>
    <xf numFmtId="0" fontId="3" fillId="2" borderId="2" xfId="0" applyFont="1" applyFill="1" applyBorder="1" applyAlignment="1">
      <alignment vertical="center"/>
    </xf>
    <xf numFmtId="0" fontId="3" fillId="2" borderId="4" xfId="0" applyFont="1" applyFill="1" applyBorder="1" applyAlignment="1">
      <alignment vertical="center"/>
    </xf>
    <xf numFmtId="0" fontId="4" fillId="2" borderId="1" xfId="0" applyFont="1" applyFill="1" applyBorder="1" applyAlignment="1">
      <alignment vertical="center"/>
    </xf>
    <xf numFmtId="0" fontId="4" fillId="0" borderId="2"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4" fillId="0" borderId="0" xfId="0" applyFont="1" applyAlignment="1">
      <alignment horizontal="centerContinuous" vertical="center"/>
    </xf>
    <xf numFmtId="0" fontId="3" fillId="0" borderId="2" xfId="0" applyFont="1" applyBorder="1" applyAlignment="1">
      <alignment vertical="center"/>
    </xf>
    <xf numFmtId="167" fontId="3" fillId="0" borderId="1" xfId="0" applyNumberFormat="1" applyFont="1" applyBorder="1" applyAlignment="1">
      <alignment vertical="center"/>
    </xf>
    <xf numFmtId="0" fontId="4"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Continuous" vertical="center"/>
    </xf>
    <xf numFmtId="0" fontId="3"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3" fillId="0" borderId="1" xfId="0" applyFont="1" applyBorder="1" applyAlignment="1">
      <alignment horizontal="center" vertical="center"/>
    </xf>
    <xf numFmtId="167" fontId="3" fillId="0" borderId="1" xfId="0" applyNumberFormat="1" applyFont="1" applyBorder="1" applyAlignment="1">
      <alignment horizontal="center" vertical="center"/>
    </xf>
    <xf numFmtId="9" fontId="3" fillId="0" borderId="4" xfId="0" applyNumberFormat="1" applyFont="1" applyBorder="1" applyAlignment="1">
      <alignment vertical="center"/>
    </xf>
    <xf numFmtId="0" fontId="4" fillId="0" borderId="1" xfId="0" applyFont="1" applyBorder="1" applyAlignment="1">
      <alignment horizontal="center" vertical="center"/>
    </xf>
    <xf numFmtId="0" fontId="3" fillId="0" borderId="39" xfId="0" applyFont="1" applyBorder="1" applyAlignment="1">
      <alignment vertical="center"/>
    </xf>
    <xf numFmtId="0" fontId="3" fillId="0" borderId="33" xfId="0" applyFont="1" applyBorder="1" applyAlignment="1">
      <alignment vertical="center"/>
    </xf>
    <xf numFmtId="0" fontId="3" fillId="0" borderId="33" xfId="0" applyFont="1" applyBorder="1" applyAlignment="1">
      <alignment horizontal="center" vertical="center"/>
    </xf>
    <xf numFmtId="42" fontId="3" fillId="0" borderId="40" xfId="0" applyNumberFormat="1" applyFont="1" applyBorder="1" applyAlignment="1">
      <alignment vertical="center"/>
    </xf>
    <xf numFmtId="0" fontId="3" fillId="0" borderId="41" xfId="0" applyFont="1" applyBorder="1" applyAlignment="1">
      <alignment vertical="center"/>
    </xf>
    <xf numFmtId="0" fontId="3" fillId="0" borderId="42" xfId="0" applyFont="1" applyBorder="1" applyAlignment="1">
      <alignment vertical="center"/>
    </xf>
    <xf numFmtId="0" fontId="3" fillId="0" borderId="43" xfId="0" applyFont="1" applyBorder="1" applyAlignment="1">
      <alignment vertical="center"/>
    </xf>
    <xf numFmtId="0" fontId="3" fillId="0" borderId="11" xfId="0" applyFont="1" applyBorder="1" applyAlignment="1">
      <alignment vertical="center"/>
    </xf>
    <xf numFmtId="42" fontId="3" fillId="0" borderId="44" xfId="0" applyNumberFormat="1" applyFont="1" applyBorder="1" applyAlignment="1">
      <alignment vertical="center"/>
    </xf>
    <xf numFmtId="167" fontId="3" fillId="0" borderId="0" xfId="0" applyNumberFormat="1" applyFont="1" applyAlignment="1">
      <alignment vertical="center"/>
    </xf>
    <xf numFmtId="167" fontId="3" fillId="0" borderId="11" xfId="0" applyNumberFormat="1" applyFont="1" applyBorder="1" applyAlignment="1">
      <alignment vertical="center"/>
    </xf>
    <xf numFmtId="0" fontId="3" fillId="0" borderId="33" xfId="0" applyFont="1" applyBorder="1" applyAlignment="1">
      <alignment horizontal="right" vertical="center"/>
    </xf>
    <xf numFmtId="42" fontId="3" fillId="0" borderId="33" xfId="0" applyNumberFormat="1" applyFont="1" applyBorder="1" applyAlignment="1">
      <alignment vertical="center"/>
    </xf>
    <xf numFmtId="42" fontId="3" fillId="0" borderId="0" xfId="0" applyNumberFormat="1" applyFont="1" applyAlignment="1">
      <alignment vertical="center"/>
    </xf>
    <xf numFmtId="42" fontId="3" fillId="0" borderId="42" xfId="0" applyNumberFormat="1" applyFont="1" applyBorder="1" applyAlignment="1">
      <alignment vertical="center"/>
    </xf>
    <xf numFmtId="42" fontId="3" fillId="0" borderId="11" xfId="0" applyNumberFormat="1" applyFont="1" applyBorder="1" applyAlignment="1">
      <alignment vertical="center"/>
    </xf>
    <xf numFmtId="168" fontId="3" fillId="0" borderId="0" xfId="0" applyNumberFormat="1" applyFont="1" applyAlignment="1">
      <alignment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3" fontId="3" fillId="0" borderId="1" xfId="0" applyNumberFormat="1" applyFont="1" applyBorder="1" applyAlignment="1">
      <alignment horizontal="center" vertical="center"/>
    </xf>
    <xf numFmtId="0" fontId="4" fillId="0" borderId="0" xfId="0" applyFont="1" applyAlignment="1">
      <alignment vertical="center"/>
    </xf>
    <xf numFmtId="3" fontId="3" fillId="0" borderId="0" xfId="0" applyNumberFormat="1" applyFont="1" applyAlignment="1">
      <alignment vertical="center"/>
    </xf>
    <xf numFmtId="0" fontId="3" fillId="2" borderId="1" xfId="0" applyFont="1" applyFill="1" applyBorder="1" applyAlignment="1">
      <alignment horizontal="center" vertical="center"/>
    </xf>
    <xf numFmtId="3" fontId="3" fillId="0" borderId="11" xfId="0" applyNumberFormat="1" applyFont="1" applyBorder="1" applyAlignment="1">
      <alignment vertical="center"/>
    </xf>
    <xf numFmtId="42" fontId="3" fillId="0" borderId="1" xfId="0" applyNumberFormat="1" applyFont="1" applyBorder="1" applyAlignment="1">
      <alignment vertical="center"/>
    </xf>
    <xf numFmtId="41" fontId="3" fillId="0" borderId="1" xfId="0" applyNumberFormat="1" applyFont="1" applyBorder="1" applyAlignment="1">
      <alignment vertical="center"/>
    </xf>
    <xf numFmtId="41" fontId="3" fillId="0" borderId="0" xfId="0" applyNumberFormat="1" applyFont="1" applyAlignment="1">
      <alignment vertical="center"/>
    </xf>
    <xf numFmtId="168" fontId="3" fillId="0" borderId="1" xfId="0" applyNumberFormat="1" applyFont="1" applyBorder="1" applyAlignment="1">
      <alignment vertical="center"/>
    </xf>
    <xf numFmtId="0" fontId="3" fillId="0" borderId="40" xfId="0" applyFont="1" applyBorder="1" applyAlignment="1">
      <alignment vertical="center"/>
    </xf>
    <xf numFmtId="42" fontId="3" fillId="0" borderId="30" xfId="0" applyNumberFormat="1" applyFont="1" applyBorder="1" applyAlignment="1">
      <alignment vertical="center"/>
    </xf>
    <xf numFmtId="42" fontId="3" fillId="0" borderId="38" xfId="0" applyNumberFormat="1" applyFont="1" applyBorder="1" applyAlignment="1">
      <alignment vertical="center"/>
    </xf>
    <xf numFmtId="0" fontId="3" fillId="0" borderId="30" xfId="0" applyFont="1" applyBorder="1" applyAlignment="1">
      <alignment vertical="center"/>
    </xf>
    <xf numFmtId="42" fontId="3" fillId="0" borderId="24" xfId="0" applyNumberFormat="1" applyFont="1" applyBorder="1" applyAlignment="1">
      <alignment vertical="center"/>
    </xf>
    <xf numFmtId="0" fontId="3" fillId="0" borderId="44" xfId="0" applyFont="1" applyBorder="1" applyAlignment="1">
      <alignment vertical="center"/>
    </xf>
    <xf numFmtId="167" fontId="3" fillId="0" borderId="40" xfId="0" applyNumberFormat="1" applyFont="1" applyBorder="1" applyAlignment="1">
      <alignment vertical="center"/>
    </xf>
    <xf numFmtId="9" fontId="3" fillId="0" borderId="0" xfId="0" applyNumberFormat="1" applyFont="1" applyAlignment="1">
      <alignment vertical="center"/>
    </xf>
    <xf numFmtId="0" fontId="3" fillId="0" borderId="0" xfId="0" applyFont="1" applyAlignment="1">
      <alignment horizontal="center" vertical="center"/>
    </xf>
    <xf numFmtId="168" fontId="3" fillId="0" borderId="40" xfId="0" applyNumberFormat="1" applyFont="1" applyBorder="1" applyAlignment="1">
      <alignment vertical="center"/>
    </xf>
    <xf numFmtId="42" fontId="3" fillId="0" borderId="41" xfId="0" applyNumberFormat="1" applyFont="1" applyBorder="1" applyAlignment="1">
      <alignment vertical="center"/>
    </xf>
    <xf numFmtId="0" fontId="3" fillId="0" borderId="0" xfId="0" applyFont="1" applyAlignment="1">
      <alignment wrapText="1"/>
    </xf>
    <xf numFmtId="0" fontId="3" fillId="0" borderId="0" xfId="0" applyFont="1"/>
    <xf numFmtId="0" fontId="4" fillId="0" borderId="1" xfId="0" applyFont="1" applyBorder="1" applyAlignment="1">
      <alignment horizontal="center" vertical="center" wrapText="1"/>
    </xf>
    <xf numFmtId="0" fontId="3" fillId="0" borderId="1" xfId="0" applyFont="1" applyBorder="1"/>
    <xf numFmtId="169" fontId="3" fillId="0" borderId="1" xfId="0" applyNumberFormat="1" applyFont="1" applyBorder="1"/>
    <xf numFmtId="0" fontId="3" fillId="0" borderId="0" xfId="0" applyFont="1" applyAlignment="1">
      <alignment horizontal="center"/>
    </xf>
    <xf numFmtId="169" fontId="3" fillId="0" borderId="0" xfId="0" applyNumberFormat="1" applyFont="1"/>
    <xf numFmtId="169" fontId="3" fillId="0" borderId="11" xfId="0" applyNumberFormat="1" applyFont="1" applyBorder="1"/>
    <xf numFmtId="169" fontId="4" fillId="0" borderId="0" xfId="0" applyNumberFormat="1" applyFont="1" applyAlignment="1">
      <alignment vertical="center"/>
    </xf>
    <xf numFmtId="0" fontId="3" fillId="0" borderId="0" xfId="0" applyFont="1" applyAlignment="1">
      <alignment horizontal="left"/>
    </xf>
    <xf numFmtId="10" fontId="3" fillId="0" borderId="0" xfId="3" applyNumberFormat="1" applyFont="1"/>
    <xf numFmtId="10" fontId="3" fillId="0" borderId="11" xfId="3" applyNumberFormat="1" applyFont="1" applyBorder="1"/>
    <xf numFmtId="0" fontId="4" fillId="0" borderId="0" xfId="0" applyFont="1" applyAlignment="1">
      <alignment horizontal="left"/>
    </xf>
    <xf numFmtId="169" fontId="3" fillId="0" borderId="0" xfId="2" applyNumberFormat="1" applyFont="1"/>
    <xf numFmtId="1" fontId="3" fillId="0" borderId="1" xfId="0" applyNumberFormat="1" applyFont="1" applyBorder="1" applyAlignment="1">
      <alignment horizontal="center" vertical="center"/>
    </xf>
    <xf numFmtId="0" fontId="3" fillId="0" borderId="0" xfId="0" applyFont="1" applyAlignment="1">
      <alignment horizontal="left" indent="4"/>
    </xf>
    <xf numFmtId="0" fontId="3" fillId="0" borderId="30" xfId="0" applyFont="1" applyBorder="1" applyAlignment="1">
      <alignment horizontal="left" vertical="center"/>
    </xf>
    <xf numFmtId="0" fontId="3" fillId="0" borderId="24" xfId="0" applyFont="1" applyBorder="1" applyAlignment="1">
      <alignment horizontal="left" vertical="center"/>
    </xf>
    <xf numFmtId="0" fontId="3" fillId="0" borderId="0" xfId="0" applyFont="1" applyAlignment="1">
      <alignment horizontal="left" wrapText="1"/>
    </xf>
    <xf numFmtId="0" fontId="3" fillId="0" borderId="1" xfId="0" applyFont="1" applyBorder="1" applyAlignment="1">
      <alignment horizontal="left" vertical="center"/>
    </xf>
    <xf numFmtId="169" fontId="3" fillId="0" borderId="0" xfId="0" applyNumberFormat="1" applyFont="1" applyAlignment="1">
      <alignment horizontal="left"/>
    </xf>
    <xf numFmtId="169" fontId="3" fillId="0" borderId="0" xfId="0" applyNumberFormat="1" applyFont="1" applyAlignment="1">
      <alignment horizontal="left" indent="7"/>
    </xf>
    <xf numFmtId="169" fontId="3" fillId="0" borderId="0" xfId="2" applyNumberFormat="1" applyFont="1" applyAlignment="1">
      <alignment horizontal="left"/>
    </xf>
    <xf numFmtId="169" fontId="3" fillId="0" borderId="0" xfId="2" applyNumberFormat="1" applyFont="1" applyAlignment="1">
      <alignment horizontal="left" indent="7"/>
    </xf>
    <xf numFmtId="170" fontId="3" fillId="0" borderId="0" xfId="0" applyNumberFormat="1" applyFont="1" applyAlignment="1">
      <alignment horizontal="left"/>
    </xf>
    <xf numFmtId="0" fontId="0" fillId="0" borderId="0" xfId="0" applyAlignment="1">
      <alignment vertical="center" wrapText="1"/>
    </xf>
    <xf numFmtId="0" fontId="2" fillId="0" borderId="0" xfId="0" applyFont="1" applyAlignment="1">
      <alignment horizontal="justify" vertical="center"/>
    </xf>
    <xf numFmtId="0" fontId="3" fillId="0" borderId="1" xfId="0" applyFont="1" applyBorder="1" applyAlignment="1">
      <alignment horizontal="left"/>
    </xf>
    <xf numFmtId="0" fontId="4" fillId="0" borderId="0" xfId="0" applyFont="1" applyAlignment="1">
      <alignment horizontal="center" vertical="center" wrapText="1"/>
    </xf>
    <xf numFmtId="171" fontId="3" fillId="0" borderId="1" xfId="1" applyNumberFormat="1" applyFont="1" applyBorder="1" applyAlignment="1">
      <alignment vertical="center"/>
    </xf>
    <xf numFmtId="172" fontId="3" fillId="0" borderId="1" xfId="0" applyNumberFormat="1" applyFont="1" applyBorder="1" applyAlignment="1">
      <alignment vertical="center"/>
    </xf>
    <xf numFmtId="10" fontId="3" fillId="0" borderId="1" xfId="3" applyNumberFormat="1" applyFont="1" applyBorder="1" applyAlignment="1">
      <alignment vertical="center"/>
    </xf>
    <xf numFmtId="172" fontId="3" fillId="0" borderId="1" xfId="1" applyNumberFormat="1" applyFont="1" applyBorder="1" applyAlignment="1">
      <alignment vertical="center"/>
    </xf>
    <xf numFmtId="173" fontId="3" fillId="0" borderId="1" xfId="0" applyNumberFormat="1" applyFont="1" applyBorder="1" applyAlignment="1">
      <alignment vertical="center"/>
    </xf>
    <xf numFmtId="174" fontId="3" fillId="0" borderId="0" xfId="0" applyNumberFormat="1" applyFont="1" applyAlignment="1">
      <alignment vertical="center"/>
    </xf>
    <xf numFmtId="9" fontId="3" fillId="0" borderId="1" xfId="3" applyFont="1" applyBorder="1" applyAlignment="1">
      <alignment vertical="center"/>
    </xf>
    <xf numFmtId="171" fontId="3" fillId="0" borderId="1" xfId="0" applyNumberFormat="1" applyFont="1" applyBorder="1" applyAlignment="1">
      <alignment vertical="center"/>
    </xf>
    <xf numFmtId="172" fontId="3" fillId="0" borderId="1" xfId="0" applyNumberFormat="1" applyFont="1" applyBorder="1" applyAlignment="1">
      <alignment horizontal="center" vertical="center"/>
    </xf>
    <xf numFmtId="172" fontId="3" fillId="0" borderId="1" xfId="3" applyNumberFormat="1" applyFont="1" applyBorder="1" applyAlignment="1">
      <alignment vertical="center"/>
    </xf>
    <xf numFmtId="175" fontId="3" fillId="0" borderId="1" xfId="1" applyNumberFormat="1" applyFont="1" applyBorder="1" applyAlignment="1">
      <alignment vertical="center"/>
    </xf>
    <xf numFmtId="171" fontId="3" fillId="0" borderId="1" xfId="1" applyNumberFormat="1"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172" fontId="3" fillId="0" borderId="0" xfId="1" applyNumberFormat="1" applyFont="1" applyBorder="1" applyAlignment="1">
      <alignment vertical="center"/>
    </xf>
    <xf numFmtId="172" fontId="3" fillId="0" borderId="0" xfId="0" applyNumberFormat="1" applyFont="1" applyAlignment="1">
      <alignment horizontal="center" vertical="center"/>
    </xf>
    <xf numFmtId="176" fontId="3" fillId="0" borderId="0" xfId="0" applyNumberFormat="1" applyFont="1" applyAlignment="1">
      <alignment vertical="center"/>
    </xf>
    <xf numFmtId="171" fontId="3" fillId="0" borderId="1" xfId="0" applyNumberFormat="1" applyFont="1" applyBorder="1" applyAlignment="1">
      <alignment horizontal="center" vertical="center"/>
    </xf>
    <xf numFmtId="173" fontId="0" fillId="0" borderId="0" xfId="0" applyNumberFormat="1"/>
    <xf numFmtId="173" fontId="3" fillId="0" borderId="0" xfId="0" applyNumberFormat="1" applyFont="1"/>
    <xf numFmtId="173" fontId="3" fillId="0" borderId="0" xfId="0" applyNumberFormat="1" applyFont="1" applyAlignment="1">
      <alignment horizontal="left"/>
    </xf>
    <xf numFmtId="173" fontId="3" fillId="0" borderId="0" xfId="0" applyNumberFormat="1" applyFont="1" applyAlignment="1">
      <alignment horizontal="left" indent="7"/>
    </xf>
    <xf numFmtId="173" fontId="3" fillId="0" borderId="0" xfId="2" applyNumberFormat="1" applyFont="1" applyAlignment="1">
      <alignment horizontal="left"/>
    </xf>
    <xf numFmtId="173" fontId="3" fillId="0" borderId="0" xfId="2" applyNumberFormat="1" applyFont="1" applyAlignment="1">
      <alignment horizontal="left" indent="7"/>
    </xf>
    <xf numFmtId="0" fontId="4" fillId="0" borderId="0" xfId="0" applyFont="1" applyAlignment="1">
      <alignment horizontal="center"/>
    </xf>
    <xf numFmtId="0" fontId="4" fillId="2" borderId="20" xfId="0" applyFont="1" applyFill="1" applyBorder="1" applyAlignment="1">
      <alignment horizontal="center"/>
    </xf>
    <xf numFmtId="166" fontId="4" fillId="2" borderId="21" xfId="0" applyNumberFormat="1" applyFont="1" applyFill="1" applyBorder="1" applyAlignment="1">
      <alignment horizontal="center"/>
    </xf>
    <xf numFmtId="0" fontId="4" fillId="2" borderId="21" xfId="0" applyFont="1" applyFill="1" applyBorder="1" applyAlignment="1">
      <alignment horizontal="center"/>
    </xf>
    <xf numFmtId="0" fontId="4" fillId="2" borderId="22" xfId="0" applyFont="1" applyFill="1" applyBorder="1" applyAlignment="1">
      <alignment horizontal="center"/>
    </xf>
    <xf numFmtId="0" fontId="3" fillId="0" borderId="23" xfId="0" applyFont="1" applyBorder="1"/>
    <xf numFmtId="166" fontId="3" fillId="0" borderId="24" xfId="0" applyNumberFormat="1" applyFont="1" applyBorder="1"/>
    <xf numFmtId="0" fontId="3" fillId="0" borderId="24" xfId="0" applyFont="1" applyBorder="1"/>
    <xf numFmtId="0" fontId="3" fillId="0" borderId="25" xfId="0" applyFont="1" applyBorder="1"/>
    <xf numFmtId="0" fontId="3" fillId="0" borderId="14" xfId="0" applyFont="1" applyBorder="1"/>
    <xf numFmtId="166" fontId="3" fillId="0" borderId="1" xfId="0" applyNumberFormat="1" applyFont="1" applyBorder="1"/>
    <xf numFmtId="0" fontId="3" fillId="0" borderId="15" xfId="0" applyFont="1" applyBorder="1"/>
    <xf numFmtId="0" fontId="3" fillId="0" borderId="26" xfId="0" applyFont="1" applyBorder="1"/>
    <xf numFmtId="166" fontId="3" fillId="0" borderId="27" xfId="0" applyNumberFormat="1" applyFont="1" applyBorder="1"/>
    <xf numFmtId="0" fontId="3" fillId="0" borderId="27" xfId="0" applyFont="1" applyBorder="1"/>
    <xf numFmtId="0" fontId="3" fillId="0" borderId="19" xfId="0" applyFont="1" applyBorder="1"/>
    <xf numFmtId="0" fontId="4" fillId="0" borderId="0" xfId="0" applyFont="1"/>
    <xf numFmtId="166" fontId="3" fillId="0" borderId="0" xfId="0" applyNumberFormat="1" applyFont="1"/>
    <xf numFmtId="0" fontId="3" fillId="0" borderId="0" xfId="0" applyFont="1" applyAlignment="1">
      <alignment horizontal="left" indent="1"/>
    </xf>
    <xf numFmtId="0" fontId="3" fillId="0" borderId="0" xfId="0" applyFont="1" applyAlignment="1">
      <alignment horizontal="left" indent="2"/>
    </xf>
    <xf numFmtId="173" fontId="4" fillId="0" borderId="0" xfId="0" applyNumberFormat="1" applyFont="1"/>
    <xf numFmtId="3" fontId="3" fillId="0" borderId="0" xfId="0" applyNumberFormat="1" applyFont="1"/>
    <xf numFmtId="0" fontId="6" fillId="0" borderId="0" xfId="0" applyFont="1" applyAlignment="1">
      <alignment horizontal="justify" vertical="center"/>
    </xf>
    <xf numFmtId="0" fontId="6" fillId="0" borderId="0" xfId="0" applyFont="1"/>
    <xf numFmtId="166" fontId="4" fillId="0" borderId="14" xfId="0" applyNumberFormat="1" applyFont="1" applyBorder="1" applyAlignment="1">
      <alignment horizontal="center"/>
    </xf>
    <xf numFmtId="173" fontId="4" fillId="0" borderId="1" xfId="0" applyNumberFormat="1" applyFont="1" applyBorder="1" applyAlignment="1">
      <alignment horizontal="center"/>
    </xf>
    <xf numFmtId="173" fontId="4" fillId="0" borderId="15" xfId="0" applyNumberFormat="1" applyFont="1" applyBorder="1" applyAlignment="1">
      <alignment horizontal="center"/>
    </xf>
    <xf numFmtId="0" fontId="3" fillId="0" borderId="1" xfId="1" applyNumberFormat="1" applyFont="1" applyBorder="1" applyAlignment="1">
      <alignment vertical="center"/>
    </xf>
    <xf numFmtId="173" fontId="3" fillId="3" borderId="0" xfId="0" applyNumberFormat="1" applyFont="1" applyFill="1"/>
    <xf numFmtId="172" fontId="3" fillId="3" borderId="1" xfId="0" applyNumberFormat="1" applyFont="1" applyFill="1" applyBorder="1" applyAlignment="1">
      <alignment vertical="center"/>
    </xf>
    <xf numFmtId="172" fontId="4" fillId="0" borderId="1" xfId="0" applyNumberFormat="1" applyFont="1" applyBorder="1" applyAlignment="1">
      <alignment vertical="center"/>
    </xf>
    <xf numFmtId="167" fontId="4" fillId="0" borderId="1" xfId="0" applyNumberFormat="1" applyFont="1" applyBorder="1" applyAlignment="1">
      <alignment vertical="center"/>
    </xf>
    <xf numFmtId="42" fontId="3" fillId="3" borderId="40" xfId="0" applyNumberFormat="1" applyFont="1" applyFill="1" applyBorder="1" applyAlignment="1">
      <alignment vertical="center"/>
    </xf>
    <xf numFmtId="42" fontId="3" fillId="3" borderId="0" xfId="0" applyNumberFormat="1" applyFont="1" applyFill="1" applyAlignment="1">
      <alignment vertical="center"/>
    </xf>
    <xf numFmtId="42" fontId="3" fillId="3" borderId="11" xfId="0" applyNumberFormat="1" applyFont="1" applyFill="1" applyBorder="1" applyAlignment="1">
      <alignment vertical="center"/>
    </xf>
    <xf numFmtId="42" fontId="4" fillId="0" borderId="1" xfId="0" applyNumberFormat="1" applyFont="1" applyBorder="1" applyAlignment="1">
      <alignment vertical="center"/>
    </xf>
    <xf numFmtId="42" fontId="3" fillId="3" borderId="1" xfId="0" applyNumberFormat="1" applyFont="1" applyFill="1" applyBorder="1" applyAlignment="1">
      <alignment vertical="center"/>
    </xf>
    <xf numFmtId="168" fontId="4" fillId="0" borderId="1" xfId="0" applyNumberFormat="1" applyFont="1" applyBorder="1" applyAlignment="1">
      <alignment vertical="center"/>
    </xf>
    <xf numFmtId="42" fontId="3" fillId="3" borderId="40" xfId="0" applyNumberFormat="1" applyFont="1" applyFill="1" applyBorder="1" applyAlignment="1">
      <alignment horizontal="left" vertical="center"/>
    </xf>
    <xf numFmtId="42" fontId="3" fillId="3" borderId="38" xfId="0" applyNumberFormat="1" applyFont="1" applyFill="1" applyBorder="1" applyAlignment="1">
      <alignment vertical="center"/>
    </xf>
    <xf numFmtId="42" fontId="3" fillId="3" borderId="24" xfId="0" applyNumberFormat="1" applyFont="1" applyFill="1" applyBorder="1" applyAlignment="1">
      <alignment vertical="center"/>
    </xf>
    <xf numFmtId="167" fontId="3" fillId="3" borderId="1" xfId="0" applyNumberFormat="1" applyFont="1" applyFill="1" applyBorder="1" applyAlignment="1">
      <alignment vertical="center"/>
    </xf>
    <xf numFmtId="3" fontId="3" fillId="3" borderId="0" xfId="0" applyNumberFormat="1" applyFont="1" applyFill="1" applyAlignment="1">
      <alignment vertical="center"/>
    </xf>
    <xf numFmtId="3" fontId="3" fillId="3" borderId="11" xfId="0" applyNumberFormat="1" applyFont="1" applyFill="1" applyBorder="1" applyAlignment="1">
      <alignment vertical="center"/>
    </xf>
    <xf numFmtId="169" fontId="3" fillId="3" borderId="0" xfId="0" applyNumberFormat="1" applyFont="1" applyFill="1" applyAlignment="1">
      <alignment vertical="center"/>
    </xf>
    <xf numFmtId="169" fontId="3" fillId="3" borderId="0" xfId="0" applyNumberFormat="1" applyFont="1" applyFill="1"/>
    <xf numFmtId="169" fontId="3" fillId="3" borderId="11" xfId="0" applyNumberFormat="1" applyFont="1" applyFill="1" applyBorder="1" applyAlignment="1">
      <alignment vertical="center"/>
    </xf>
    <xf numFmtId="169" fontId="3" fillId="3" borderId="11" xfId="0" applyNumberFormat="1" applyFont="1" applyFill="1" applyBorder="1"/>
    <xf numFmtId="169" fontId="3" fillId="3" borderId="0" xfId="2" applyNumberFormat="1" applyFont="1" applyFill="1"/>
    <xf numFmtId="173" fontId="3" fillId="3" borderId="0" xfId="0" applyNumberFormat="1" applyFont="1" applyFill="1" applyAlignment="1">
      <alignment vertical="center"/>
    </xf>
    <xf numFmtId="173" fontId="3" fillId="3" borderId="11" xfId="0" applyNumberFormat="1" applyFont="1" applyFill="1" applyBorder="1" applyAlignment="1">
      <alignment vertical="center"/>
    </xf>
    <xf numFmtId="173" fontId="3" fillId="3" borderId="11" xfId="0" applyNumberFormat="1" applyFont="1" applyFill="1" applyBorder="1"/>
    <xf numFmtId="169" fontId="3" fillId="3" borderId="0" xfId="0" applyNumberFormat="1" applyFont="1" applyFill="1" applyAlignment="1">
      <alignment horizontal="center"/>
    </xf>
    <xf numFmtId="166" fontId="4" fillId="0" borderId="29" xfId="0" applyNumberFormat="1" applyFont="1" applyBorder="1" applyAlignment="1">
      <alignment horizontal="center" vertical="center"/>
    </xf>
    <xf numFmtId="166" fontId="4" fillId="0" borderId="23" xfId="0" applyNumberFormat="1" applyFont="1" applyBorder="1" applyAlignment="1">
      <alignment horizontal="center" vertical="center"/>
    </xf>
    <xf numFmtId="166" fontId="3" fillId="0" borderId="0" xfId="0" applyNumberFormat="1" applyFont="1" applyAlignment="1">
      <alignment horizontal="left" indent="4"/>
    </xf>
    <xf numFmtId="166" fontId="4" fillId="0" borderId="0" xfId="0" applyNumberFormat="1" applyFont="1"/>
    <xf numFmtId="166" fontId="3" fillId="0" borderId="8" xfId="0" applyNumberFormat="1" applyFont="1" applyBorder="1" applyAlignment="1">
      <alignment horizontal="center"/>
    </xf>
    <xf numFmtId="166" fontId="3" fillId="0" borderId="0" xfId="0" applyNumberFormat="1" applyFont="1" applyAlignment="1">
      <alignment horizontal="center"/>
    </xf>
    <xf numFmtId="166" fontId="3" fillId="0" borderId="9" xfId="0" applyNumberFormat="1" applyFont="1" applyBorder="1" applyAlignment="1">
      <alignment horizontal="center"/>
    </xf>
    <xf numFmtId="0" fontId="4" fillId="0" borderId="36" xfId="0" applyFont="1" applyBorder="1" applyAlignment="1">
      <alignment horizontal="left"/>
    </xf>
    <xf numFmtId="166" fontId="4" fillId="0" borderId="5" xfId="0" applyNumberFormat="1" applyFont="1" applyBorder="1" applyAlignment="1">
      <alignment horizontal="center" vertical="center"/>
    </xf>
    <xf numFmtId="166" fontId="4" fillId="0" borderId="6" xfId="0" applyNumberFormat="1" applyFont="1" applyBorder="1" applyAlignment="1">
      <alignment horizontal="center" vertical="center"/>
    </xf>
    <xf numFmtId="166" fontId="4" fillId="0" borderId="7" xfId="0" applyNumberFormat="1" applyFont="1" applyBorder="1" applyAlignment="1">
      <alignment horizontal="center" vertical="center"/>
    </xf>
    <xf numFmtId="166" fontId="4" fillId="0" borderId="8" xfId="0" applyNumberFormat="1" applyFont="1" applyBorder="1" applyAlignment="1">
      <alignment horizontal="center" vertical="center"/>
    </xf>
    <xf numFmtId="166" fontId="4" fillId="0" borderId="0" xfId="0" applyNumberFormat="1" applyFont="1" applyAlignment="1">
      <alignment horizontal="center" vertical="center"/>
    </xf>
    <xf numFmtId="166" fontId="4" fillId="0" borderId="9" xfId="0" applyNumberFormat="1" applyFont="1" applyBorder="1" applyAlignment="1">
      <alignment horizontal="center" vertical="center"/>
    </xf>
    <xf numFmtId="0" fontId="4" fillId="0" borderId="8" xfId="0" applyFont="1" applyBorder="1" applyAlignment="1">
      <alignment horizontal="center"/>
    </xf>
    <xf numFmtId="0" fontId="4" fillId="0" borderId="0" xfId="0" applyFont="1" applyAlignment="1">
      <alignment horizontal="center"/>
    </xf>
    <xf numFmtId="0" fontId="4" fillId="0" borderId="9" xfId="0" applyFont="1" applyBorder="1" applyAlignment="1">
      <alignment horizontal="center"/>
    </xf>
    <xf numFmtId="166" fontId="4" fillId="0" borderId="0" xfId="0" applyNumberFormat="1" applyFont="1"/>
    <xf numFmtId="166" fontId="3" fillId="0" borderId="8" xfId="0" applyNumberFormat="1" applyFont="1" applyBorder="1" applyAlignment="1">
      <alignment horizontal="left" indent="4"/>
    </xf>
    <xf numFmtId="166" fontId="3" fillId="0" borderId="0" xfId="0" applyNumberFormat="1" applyFont="1" applyAlignment="1">
      <alignment horizontal="left" indent="4"/>
    </xf>
    <xf numFmtId="0" fontId="3" fillId="0" borderId="0" xfId="0" applyFont="1" applyAlignment="1">
      <alignment horizontal="left" indent="3"/>
    </xf>
    <xf numFmtId="0" fontId="3" fillId="0" borderId="9" xfId="0" applyFont="1" applyBorder="1" applyAlignment="1">
      <alignment horizontal="left" indent="3"/>
    </xf>
    <xf numFmtId="166" fontId="3" fillId="0" borderId="32" xfId="0" applyNumberFormat="1" applyFont="1" applyBorder="1" applyAlignment="1">
      <alignment horizontal="center"/>
    </xf>
    <xf numFmtId="166" fontId="3" fillId="0" borderId="33" xfId="0" applyNumberFormat="1" applyFont="1" applyBorder="1" applyAlignment="1">
      <alignment horizontal="center"/>
    </xf>
    <xf numFmtId="166" fontId="3" fillId="0" borderId="34" xfId="0" applyNumberFormat="1" applyFont="1" applyBorder="1" applyAlignment="1">
      <alignment horizontal="center"/>
    </xf>
    <xf numFmtId="166" fontId="3" fillId="0" borderId="35" xfId="0" applyNumberFormat="1" applyFont="1" applyBorder="1" applyAlignment="1">
      <alignment horizontal="center"/>
    </xf>
    <xf numFmtId="166" fontId="3" fillId="0" borderId="36" xfId="0" applyNumberFormat="1" applyFont="1" applyBorder="1" applyAlignment="1">
      <alignment horizontal="center"/>
    </xf>
    <xf numFmtId="166" fontId="3" fillId="0" borderId="37" xfId="0" applyNumberFormat="1" applyFont="1" applyBorder="1" applyAlignment="1">
      <alignment horizontal="center"/>
    </xf>
    <xf numFmtId="166" fontId="3" fillId="0" borderId="10" xfId="0" applyNumberFormat="1" applyFont="1" applyBorder="1" applyAlignment="1">
      <alignment horizontal="center"/>
    </xf>
    <xf numFmtId="166" fontId="3" fillId="0" borderId="11" xfId="0" applyNumberFormat="1" applyFont="1" applyBorder="1" applyAlignment="1">
      <alignment horizontal="center"/>
    </xf>
    <xf numFmtId="166" fontId="3" fillId="0" borderId="28" xfId="0" applyNumberFormat="1" applyFont="1" applyBorder="1" applyAlignment="1">
      <alignment horizontal="center"/>
    </xf>
    <xf numFmtId="166" fontId="4" fillId="0" borderId="29" xfId="0" applyNumberFormat="1" applyFont="1" applyBorder="1" applyAlignment="1">
      <alignment horizontal="center" vertical="center"/>
    </xf>
    <xf numFmtId="166" fontId="4" fillId="0" borderId="23" xfId="0" applyNumberFormat="1" applyFont="1" applyBorder="1" applyAlignment="1">
      <alignment horizontal="center" vertical="center"/>
    </xf>
    <xf numFmtId="0" fontId="4" fillId="0" borderId="30"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 fillId="2" borderId="0" xfId="0" applyFont="1" applyFill="1" applyAlignment="1">
      <alignment horizontal="center" vertical="center"/>
    </xf>
    <xf numFmtId="0" fontId="4" fillId="0" borderId="11" xfId="0" applyFont="1" applyBorder="1" applyAlignment="1">
      <alignment horizontal="center" vertical="center"/>
    </xf>
    <xf numFmtId="0" fontId="4" fillId="2" borderId="2" xfId="0" applyFont="1" applyFill="1" applyBorder="1" applyAlignment="1">
      <alignment horizontal="left" vertical="center" wrapText="1"/>
    </xf>
    <xf numFmtId="0" fontId="4" fillId="2" borderId="4" xfId="0" applyFont="1" applyFill="1" applyBorder="1" applyAlignment="1">
      <alignment horizontal="left" vertical="center" wrapText="1"/>
    </xf>
    <xf numFmtId="0" fontId="3" fillId="0" borderId="30" xfId="0" applyFont="1" applyBorder="1" applyAlignment="1">
      <alignment horizontal="right" vertical="center"/>
    </xf>
    <xf numFmtId="0" fontId="3" fillId="0" borderId="38" xfId="0" applyFont="1" applyBorder="1" applyAlignment="1">
      <alignment horizontal="right" vertical="center"/>
    </xf>
    <xf numFmtId="0" fontId="3" fillId="0" borderId="24" xfId="0" applyFont="1" applyBorder="1" applyAlignment="1">
      <alignment horizontal="right" vertical="center"/>
    </xf>
    <xf numFmtId="0" fontId="3" fillId="0" borderId="0" xfId="0" applyFont="1" applyAlignment="1">
      <alignment horizontal="left" vertical="center" wrapText="1"/>
    </xf>
    <xf numFmtId="0" fontId="3" fillId="0" borderId="1" xfId="0" applyFont="1" applyBorder="1" applyAlignment="1">
      <alignment horizontal="right" vertical="center"/>
    </xf>
    <xf numFmtId="0" fontId="3" fillId="0" borderId="39" xfId="0" applyFont="1" applyBorder="1" applyAlignment="1">
      <alignment horizontal="left" vertical="center"/>
    </xf>
    <xf numFmtId="0" fontId="3" fillId="0" borderId="33" xfId="0" applyFont="1" applyBorder="1" applyAlignment="1">
      <alignment horizontal="left" vertical="center"/>
    </xf>
    <xf numFmtId="0" fontId="3" fillId="0" borderId="40" xfId="0" applyFont="1" applyBorder="1" applyAlignment="1">
      <alignment horizontal="left" vertical="center"/>
    </xf>
    <xf numFmtId="0" fontId="4" fillId="2" borderId="1" xfId="0" applyFont="1" applyFill="1" applyBorder="1" applyAlignment="1">
      <alignment horizontal="left" vertical="center" wrapText="1"/>
    </xf>
    <xf numFmtId="0" fontId="4" fillId="0" borderId="39"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4" xfId="0" applyFont="1" applyBorder="1" applyAlignment="1">
      <alignment horizontal="center" vertical="center" wrapText="1"/>
    </xf>
    <xf numFmtId="0" fontId="3" fillId="0" borderId="0" xfId="0" applyFont="1" applyAlignment="1">
      <alignment horizontal="center"/>
    </xf>
    <xf numFmtId="0" fontId="3" fillId="0" borderId="0" xfId="0" applyFont="1" applyAlignment="1">
      <alignment horizontal="left"/>
    </xf>
    <xf numFmtId="0" fontId="3" fillId="0" borderId="0" xfId="0" applyFont="1"/>
    <xf numFmtId="0" fontId="4" fillId="2" borderId="2"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4" fillId="2" borderId="2" xfId="0" applyFont="1" applyFill="1" applyBorder="1" applyAlignment="1">
      <alignment horizontal="center" wrapText="1"/>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indent="4"/>
    </xf>
    <xf numFmtId="1" fontId="3" fillId="0" borderId="30" xfId="0" applyNumberFormat="1" applyFont="1" applyBorder="1" applyAlignment="1">
      <alignment horizontal="center" vertical="center"/>
    </xf>
    <xf numFmtId="1" fontId="3" fillId="0" borderId="24" xfId="0" applyNumberFormat="1" applyFont="1" applyBorder="1" applyAlignment="1">
      <alignment horizontal="center" vertical="center"/>
    </xf>
    <xf numFmtId="0" fontId="3" fillId="0" borderId="30" xfId="0" applyFont="1" applyBorder="1" applyAlignment="1">
      <alignment horizontal="left" vertical="center"/>
    </xf>
    <xf numFmtId="0" fontId="3" fillId="0" borderId="24" xfId="0" applyFont="1" applyBorder="1" applyAlignment="1">
      <alignment horizontal="left" vertical="center"/>
    </xf>
    <xf numFmtId="2" fontId="3" fillId="0" borderId="30" xfId="0" applyNumberFormat="1" applyFont="1" applyBorder="1" applyAlignment="1">
      <alignment horizontal="center" vertical="center"/>
    </xf>
    <xf numFmtId="2" fontId="3" fillId="0" borderId="24" xfId="0" applyNumberFormat="1" applyFont="1" applyBorder="1" applyAlignment="1">
      <alignment horizontal="center" vertical="center"/>
    </xf>
    <xf numFmtId="0" fontId="4" fillId="0" borderId="0" xfId="0" applyFont="1" applyAlignment="1">
      <alignment horizontal="left"/>
    </xf>
    <xf numFmtId="0" fontId="4" fillId="0" borderId="0" xfId="0" applyFont="1" applyAlignment="1">
      <alignment horizontal="right"/>
    </xf>
    <xf numFmtId="0" fontId="3" fillId="0" borderId="0" xfId="0" applyFont="1" applyAlignment="1">
      <alignment horizontal="left" wrapText="1"/>
    </xf>
    <xf numFmtId="0" fontId="3" fillId="0" borderId="0" xfId="0" applyFont="1" applyAlignment="1">
      <alignment horizont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0" borderId="39" xfId="0" applyFont="1" applyBorder="1" applyAlignment="1">
      <alignment horizontal="center" vertical="center"/>
    </xf>
    <xf numFmtId="0" fontId="4" fillId="0" borderId="33" xfId="0" applyFont="1" applyBorder="1" applyAlignment="1">
      <alignment horizontal="center" vertical="center"/>
    </xf>
    <xf numFmtId="0" fontId="4" fillId="0" borderId="40"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43" xfId="0" applyFont="1" applyBorder="1" applyAlignment="1">
      <alignment horizontal="left" vertical="center"/>
    </xf>
    <xf numFmtId="0" fontId="3" fillId="0" borderId="11"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33" xfId="0" applyFont="1" applyBorder="1" applyAlignment="1">
      <alignment vertical="center"/>
    </xf>
    <xf numFmtId="0" fontId="3" fillId="0" borderId="40" xfId="0" applyFont="1" applyBorder="1" applyAlignment="1">
      <alignment vertical="center"/>
    </xf>
    <xf numFmtId="0" fontId="3" fillId="0" borderId="11" xfId="0" applyFont="1" applyBorder="1" applyAlignment="1">
      <alignment vertical="center"/>
    </xf>
    <xf numFmtId="0" fontId="3" fillId="0" borderId="44" xfId="0" applyFont="1" applyBorder="1"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9" xfId="0" applyFont="1" applyBorder="1" applyAlignment="1">
      <alignment vertical="center"/>
    </xf>
    <xf numFmtId="0" fontId="3" fillId="0" borderId="43" xfId="0" applyFont="1" applyBorder="1" applyAlignment="1">
      <alignment vertical="center"/>
    </xf>
    <xf numFmtId="171" fontId="3" fillId="3" borderId="1" xfId="1" applyNumberFormat="1" applyFont="1" applyFill="1" applyBorder="1" applyAlignment="1">
      <alignment vertical="center"/>
    </xf>
    <xf numFmtId="172" fontId="3" fillId="3" borderId="1" xfId="1" applyNumberFormat="1" applyFont="1" applyFill="1" applyBorder="1" applyAlignment="1">
      <alignment vertical="center"/>
    </xf>
    <xf numFmtId="171" fontId="3" fillId="3" borderId="1" xfId="1" applyNumberFormat="1" applyFont="1" applyFill="1" applyBorder="1" applyAlignment="1">
      <alignment horizontal="center" vertical="center"/>
    </xf>
    <xf numFmtId="0" fontId="3" fillId="3" borderId="1" xfId="0" applyFont="1" applyFill="1" applyBorder="1" applyAlignment="1">
      <alignment horizontal="center" vertical="center"/>
    </xf>
    <xf numFmtId="0" fontId="3" fillId="0" borderId="0" xfId="0" applyFont="1" applyBorder="1" applyAlignment="1">
      <alignment horizontal="left" vertical="center"/>
    </xf>
    <xf numFmtId="9" fontId="3" fillId="0" borderId="0" xfId="3" applyFont="1" applyBorder="1" applyAlignment="1">
      <alignment horizontal="center" vertical="center"/>
    </xf>
    <xf numFmtId="0" fontId="3" fillId="0" borderId="0" xfId="0" applyFont="1" applyBorder="1" applyAlignment="1">
      <alignment horizontal="center" vertical="center"/>
    </xf>
    <xf numFmtId="0" fontId="7" fillId="0" borderId="0" xfId="0" applyFont="1"/>
    <xf numFmtId="0" fontId="7" fillId="0" borderId="1" xfId="0" applyFont="1" applyBorder="1"/>
    <xf numFmtId="166" fontId="3" fillId="0" borderId="8" xfId="0" applyNumberFormat="1" applyFont="1" applyBorder="1"/>
    <xf numFmtId="0" fontId="3" fillId="0" borderId="9" xfId="0" applyFont="1" applyBorder="1" applyAlignment="1">
      <alignment horizontal="left"/>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3" fillId="2" borderId="1" xfId="0" applyFont="1" applyFill="1" applyBorder="1" applyAlignment="1">
      <alignment horizontal="center"/>
    </xf>
    <xf numFmtId="0" fontId="4" fillId="2" borderId="1" xfId="0" applyFont="1" applyFill="1" applyBorder="1" applyAlignment="1">
      <alignment horizontal="center"/>
    </xf>
    <xf numFmtId="166" fontId="4" fillId="2" borderId="1" xfId="0" applyNumberFormat="1" applyFont="1" applyFill="1" applyBorder="1" applyAlignment="1">
      <alignment horizontal="center"/>
    </xf>
    <xf numFmtId="3" fontId="3" fillId="0" borderId="0" xfId="0" applyNumberFormat="1" applyFont="1" applyAlignment="1">
      <alignment horizontal="center"/>
    </xf>
    <xf numFmtId="0" fontId="4" fillId="0" borderId="1" xfId="0" applyFont="1" applyBorder="1" applyAlignment="1">
      <alignment horizontal="left"/>
    </xf>
    <xf numFmtId="0" fontId="3" fillId="0" borderId="1" xfId="0" applyFont="1" applyBorder="1" applyAlignment="1">
      <alignment horizontal="left" indent="1"/>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3" fillId="0" borderId="0" xfId="0" applyFont="1" applyAlignment="1">
      <alignment wrapText="1"/>
    </xf>
    <xf numFmtId="166" fontId="3" fillId="0" borderId="1" xfId="0" applyNumberFormat="1" applyFont="1" applyBorder="1" applyAlignment="1">
      <alignment horizontal="left" indent="1"/>
    </xf>
    <xf numFmtId="0" fontId="4" fillId="0" borderId="0" xfId="0" applyFont="1"/>
    <xf numFmtId="0" fontId="4" fillId="0" borderId="0" xfId="0" applyFont="1" applyAlignment="1">
      <alignment horizontal="left" indent="2"/>
    </xf>
    <xf numFmtId="173" fontId="4" fillId="0" borderId="11" xfId="0" applyNumberFormat="1" applyFont="1" applyBorder="1"/>
    <xf numFmtId="0" fontId="4" fillId="0" borderId="5"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3" fillId="0" borderId="8" xfId="0" applyFont="1" applyBorder="1" applyAlignment="1">
      <alignment horizontal="left"/>
    </xf>
    <xf numFmtId="0" fontId="3" fillId="0" borderId="9" xfId="0" applyFont="1" applyBorder="1" applyAlignment="1">
      <alignment horizontal="left"/>
    </xf>
    <xf numFmtId="3" fontId="3" fillId="0" borderId="9" xfId="0" applyNumberFormat="1" applyFont="1" applyBorder="1" applyAlignment="1">
      <alignment horizontal="left"/>
    </xf>
    <xf numFmtId="0" fontId="3" fillId="0" borderId="10" xfId="0" applyFont="1" applyBorder="1" applyAlignment="1">
      <alignment horizontal="left"/>
    </xf>
    <xf numFmtId="0" fontId="3" fillId="0" borderId="11" xfId="0" applyFont="1" applyBorder="1" applyAlignment="1">
      <alignment horizontal="left"/>
    </xf>
    <xf numFmtId="0" fontId="3" fillId="0" borderId="11" xfId="0" applyFont="1" applyBorder="1" applyAlignment="1">
      <alignment horizontal="center"/>
    </xf>
    <xf numFmtId="166" fontId="3" fillId="0" borderId="9" xfId="0" applyNumberFormat="1" applyFont="1" applyBorder="1" applyAlignment="1">
      <alignment horizontal="left"/>
    </xf>
    <xf numFmtId="0" fontId="4" fillId="0" borderId="12" xfId="0" applyFont="1" applyBorder="1" applyAlignment="1">
      <alignment horizontal="center"/>
    </xf>
    <xf numFmtId="0" fontId="4" fillId="0" borderId="13" xfId="0" applyFont="1" applyBorder="1" applyAlignment="1">
      <alignment horizontal="center"/>
    </xf>
    <xf numFmtId="3" fontId="3" fillId="0" borderId="1" xfId="0" applyNumberFormat="1" applyFont="1" applyBorder="1"/>
    <xf numFmtId="172" fontId="3" fillId="0" borderId="1" xfId="0" applyNumberFormat="1" applyFont="1" applyBorder="1"/>
    <xf numFmtId="9" fontId="3" fillId="0" borderId="1" xfId="0" applyNumberFormat="1" applyFont="1" applyBorder="1"/>
    <xf numFmtId="166" fontId="3" fillId="0" borderId="15" xfId="0" applyNumberFormat="1" applyFont="1" applyBorder="1"/>
    <xf numFmtId="0" fontId="3" fillId="0" borderId="12" xfId="0" applyFont="1" applyBorder="1" applyAlignment="1">
      <alignment horizontal="center"/>
    </xf>
    <xf numFmtId="0" fontId="3" fillId="0" borderId="4" xfId="0" applyFont="1" applyBorder="1" applyAlignment="1">
      <alignment horizontal="center"/>
    </xf>
    <xf numFmtId="0" fontId="3" fillId="0" borderId="2" xfId="0" applyFont="1" applyBorder="1" applyAlignment="1">
      <alignment horizontal="center"/>
    </xf>
    <xf numFmtId="0" fontId="3" fillId="0" borderId="16" xfId="0" applyFont="1" applyBorder="1" applyAlignment="1">
      <alignment horizontal="center"/>
    </xf>
    <xf numFmtId="0" fontId="3" fillId="0" borderId="17" xfId="0" applyFont="1" applyBorder="1" applyAlignment="1">
      <alignment horizontal="center"/>
    </xf>
    <xf numFmtId="0" fontId="3" fillId="0" borderId="18" xfId="0" applyFont="1" applyBorder="1" applyAlignment="1">
      <alignment horizontal="center"/>
    </xf>
    <xf numFmtId="166" fontId="3" fillId="0" borderId="19" xfId="0" applyNumberFormat="1" applyFont="1" applyBorder="1"/>
    <xf numFmtId="0" fontId="3" fillId="0" borderId="8" xfId="0" applyFont="1" applyBorder="1" applyAlignment="1">
      <alignment horizontal="left"/>
    </xf>
    <xf numFmtId="0" fontId="3" fillId="0" borderId="11" xfId="0" applyFont="1" applyBorder="1"/>
    <xf numFmtId="172" fontId="3" fillId="0" borderId="1" xfId="2" applyNumberFormat="1" applyFont="1" applyBorder="1"/>
    <xf numFmtId="3" fontId="4" fillId="0" borderId="0" xfId="0" applyNumberFormat="1" applyFont="1"/>
    <xf numFmtId="0" fontId="4" fillId="0" borderId="0" xfId="0" applyFont="1" applyAlignment="1">
      <alignment horizontal="left" indent="3"/>
    </xf>
    <xf numFmtId="172" fontId="3" fillId="3" borderId="0" xfId="0" applyNumberFormat="1" applyFont="1" applyFill="1"/>
    <xf numFmtId="172" fontId="3" fillId="0" borderId="0" xfId="0" applyNumberFormat="1" applyFont="1"/>
    <xf numFmtId="172" fontId="4" fillId="0" borderId="0" xfId="0" applyNumberFormat="1" applyFont="1" applyAlignment="1">
      <alignment horizontal="left"/>
    </xf>
    <xf numFmtId="0" fontId="3" fillId="0" borderId="0" xfId="0" applyFont="1" applyAlignment="1">
      <alignment horizontal="left" wrapText="1" indent="1"/>
    </xf>
    <xf numFmtId="166" fontId="3" fillId="0" borderId="0" xfId="0" applyNumberFormat="1" applyFont="1" applyAlignment="1">
      <alignment horizontal="left" indent="1"/>
    </xf>
    <xf numFmtId="172" fontId="4" fillId="0" borderId="0" xfId="0" applyNumberFormat="1" applyFont="1" applyAlignment="1">
      <alignment horizontal="left" indent="2"/>
    </xf>
    <xf numFmtId="172" fontId="3" fillId="3" borderId="11" xfId="0" applyNumberFormat="1" applyFont="1" applyFill="1" applyBorder="1"/>
    <xf numFmtId="172" fontId="4" fillId="0" borderId="0" xfId="0" applyNumberFormat="1" applyFont="1"/>
    <xf numFmtId="172" fontId="4" fillId="0" borderId="3" xfId="0" applyNumberFormat="1" applyFont="1" applyBorder="1"/>
    <xf numFmtId="173" fontId="3" fillId="0" borderId="1" xfId="0" applyNumberFormat="1" applyFont="1" applyBorder="1"/>
    <xf numFmtId="173" fontId="3" fillId="0" borderId="15" xfId="0" applyNumberFormat="1" applyFont="1" applyBorder="1"/>
    <xf numFmtId="173" fontId="3" fillId="0" borderId="15" xfId="2" applyNumberFormat="1" applyFont="1" applyBorder="1"/>
    <xf numFmtId="173" fontId="3" fillId="0" borderId="19" xfId="2" applyNumberFormat="1" applyFont="1" applyBorder="1"/>
    <xf numFmtId="9" fontId="3" fillId="0" borderId="0" xfId="0" applyNumberFormat="1" applyFont="1"/>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0" borderId="1" xfId="0" applyFont="1" applyBorder="1" applyAlignment="1">
      <alignment horizontal="center" vertical="center"/>
    </xf>
    <xf numFmtId="0" fontId="7" fillId="0" borderId="1" xfId="0" applyFont="1" applyBorder="1" applyAlignment="1">
      <alignment horizontal="center" vertical="center"/>
    </xf>
    <xf numFmtId="169" fontId="7" fillId="0" borderId="1" xfId="0" applyNumberFormat="1" applyFont="1" applyBorder="1"/>
    <xf numFmtId="0" fontId="7" fillId="2" borderId="3" xfId="0" applyFont="1" applyFill="1" applyBorder="1" applyAlignment="1">
      <alignment horizontal="center"/>
    </xf>
    <xf numFmtId="0" fontId="7" fillId="2" borderId="4" xfId="0" applyFont="1" applyFill="1" applyBorder="1" applyAlignment="1">
      <alignment horizontal="center"/>
    </xf>
    <xf numFmtId="0" fontId="7" fillId="0" borderId="0" xfId="0" applyFont="1" applyAlignment="1">
      <alignment vertical="center" wrapText="1"/>
    </xf>
    <xf numFmtId="0" fontId="7" fillId="2" borderId="3" xfId="0" applyFont="1" applyFill="1" applyBorder="1" applyAlignment="1">
      <alignment horizontal="center" wrapText="1"/>
    </xf>
    <xf numFmtId="0" fontId="7" fillId="2" borderId="4" xfId="0" applyFont="1" applyFill="1" applyBorder="1" applyAlignment="1">
      <alignment horizontal="center" wrapText="1"/>
    </xf>
    <xf numFmtId="0" fontId="8" fillId="0" borderId="1" xfId="0" applyFont="1" applyBorder="1" applyAlignment="1">
      <alignment horizontal="center" vertical="center" wrapText="1"/>
    </xf>
    <xf numFmtId="0" fontId="7" fillId="0" borderId="1" xfId="0" applyFont="1" applyBorder="1" applyAlignment="1">
      <alignment horizontal="left" vertical="center"/>
    </xf>
    <xf numFmtId="0" fontId="7" fillId="0" borderId="30" xfId="0" applyFont="1" applyBorder="1" applyAlignment="1">
      <alignment horizontal="left" vertical="center"/>
    </xf>
    <xf numFmtId="0" fontId="7" fillId="0" borderId="24" xfId="0" applyFont="1" applyBorder="1" applyAlignment="1">
      <alignment horizontal="left" vertical="center"/>
    </xf>
    <xf numFmtId="0" fontId="7" fillId="0" borderId="30" xfId="0" applyFont="1" applyBorder="1" applyAlignment="1">
      <alignment horizontal="left" vertical="center"/>
    </xf>
    <xf numFmtId="0" fontId="7" fillId="0" borderId="24" xfId="0" applyFont="1" applyBorder="1" applyAlignment="1">
      <alignment horizontal="left" vertical="center"/>
    </xf>
    <xf numFmtId="0" fontId="3" fillId="0" borderId="0" xfId="0" applyFont="1" applyAlignment="1"/>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colors>
    <mruColors>
      <color rgb="FFFC9100"/>
      <color rgb="FF3D2100"/>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hyperlink" Target="#'Dashboard BAB I'!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Dashboard BAB IV'!A1"/><Relationship Id="rId5" Type="http://schemas.openxmlformats.org/officeDocument/2006/relationships/hyperlink" Target="#'Dashboard BAB III'!A1"/><Relationship Id="rId4" Type="http://schemas.openxmlformats.org/officeDocument/2006/relationships/hyperlink" Target="#'Dashboard BAB II'!A1"/></Relationships>
</file>

<file path=xl/drawings/_rels/drawing2.xml.rels><?xml version="1.0" encoding="UTF-8" standalone="yes"?>
<Relationships xmlns="http://schemas.openxmlformats.org/package/2006/relationships"><Relationship Id="rId3" Type="http://schemas.openxmlformats.org/officeDocument/2006/relationships/hyperlink" Target="#Dashboard!A1"/><Relationship Id="rId7" Type="http://schemas.openxmlformats.org/officeDocument/2006/relationships/hyperlink" Target="#'BAB I Kasus 2'!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BAB I Cokas 2'!A1"/><Relationship Id="rId5" Type="http://schemas.openxmlformats.org/officeDocument/2006/relationships/hyperlink" Target="#'BAB I Cokas 1'!A1"/><Relationship Id="rId4" Type="http://schemas.openxmlformats.org/officeDocument/2006/relationships/hyperlink" Target="#'BAB I Kasus 1'!A1"/></Relationships>
</file>

<file path=xl/drawings/_rels/drawing3.xml.rels><?xml version="1.0" encoding="UTF-8" standalone="yes"?>
<Relationships xmlns="http://schemas.openxmlformats.org/package/2006/relationships"><Relationship Id="rId3" Type="http://schemas.openxmlformats.org/officeDocument/2006/relationships/hyperlink" Target="#Dashboard!A1"/><Relationship Id="rId7" Type="http://schemas.openxmlformats.org/officeDocument/2006/relationships/hyperlink" Target="#'BAB II Kasus 2'!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BAB II Cokas B'!A1"/><Relationship Id="rId5" Type="http://schemas.openxmlformats.org/officeDocument/2006/relationships/hyperlink" Target="#'BAB II Cokas A'!A1"/><Relationship Id="rId4" Type="http://schemas.openxmlformats.org/officeDocument/2006/relationships/hyperlink" Target="#'BAB II Kasus 1'!A1"/></Relationships>
</file>

<file path=xl/drawings/_rels/drawing4.xml.rels><?xml version="1.0" encoding="UTF-8" standalone="yes"?>
<Relationships xmlns="http://schemas.openxmlformats.org/package/2006/relationships"><Relationship Id="rId8" Type="http://schemas.openxmlformats.org/officeDocument/2006/relationships/hyperlink" Target="#'BAB III Kasus 2'!A1"/><Relationship Id="rId3" Type="http://schemas.openxmlformats.org/officeDocument/2006/relationships/hyperlink" Target="#Dashboard!A1"/><Relationship Id="rId7" Type="http://schemas.openxmlformats.org/officeDocument/2006/relationships/hyperlink" Target="#'BAB III Kasus 1'!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BAB III Cokas 3'!A1"/><Relationship Id="rId5" Type="http://schemas.openxmlformats.org/officeDocument/2006/relationships/hyperlink" Target="#'BAB III Cokas 2'!A1"/><Relationship Id="rId4" Type="http://schemas.openxmlformats.org/officeDocument/2006/relationships/hyperlink" Target="#'BAB III Cokas 1'!A1"/><Relationship Id="rId9" Type="http://schemas.openxmlformats.org/officeDocument/2006/relationships/hyperlink" Target="#'BAB III Kasus 3'!A1"/></Relationships>
</file>

<file path=xl/drawings/_rels/drawing5.xml.rels><?xml version="1.0" encoding="UTF-8" standalone="yes"?>
<Relationships xmlns="http://schemas.openxmlformats.org/package/2006/relationships"><Relationship Id="rId3" Type="http://schemas.openxmlformats.org/officeDocument/2006/relationships/hyperlink" Target="#'BAB IV Kasus 2'!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Dashboard!A1"/><Relationship Id="rId5" Type="http://schemas.openxmlformats.org/officeDocument/2006/relationships/hyperlink" Target="#'BAB IV Kasus 1'!A1"/><Relationship Id="rId4" Type="http://schemas.openxmlformats.org/officeDocument/2006/relationships/hyperlink" Target="#'BAB IV Cokas'!A1"/></Relationships>
</file>

<file path=xl/drawings/_rels/drawing6.xml.rels><?xml version="1.0" encoding="UTF-8" standalone="yes"?>
<Relationships xmlns="http://schemas.openxmlformats.org/package/2006/relationships"><Relationship Id="rId3" Type="http://schemas.openxmlformats.org/officeDocument/2006/relationships/hyperlink" Target="#'BAB I Cokas 1'!A1"/><Relationship Id="rId7" Type="http://schemas.openxmlformats.org/officeDocument/2006/relationships/hyperlink" Target="#'BAB I Kasus 2'!A1"/><Relationship Id="rId2" Type="http://schemas.openxmlformats.org/officeDocument/2006/relationships/hyperlink" Target="#Dashboard!A1"/><Relationship Id="rId1" Type="http://schemas.openxmlformats.org/officeDocument/2006/relationships/hyperlink" Target="#'BAB I Kasus 1'!A1"/><Relationship Id="rId6" Type="http://schemas.openxmlformats.org/officeDocument/2006/relationships/image" Target="../media/image3.png"/><Relationship Id="rId5" Type="http://schemas.openxmlformats.org/officeDocument/2006/relationships/hyperlink" Target="#'BAB I Cokas 2'!A1"/><Relationship Id="rId4"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hyperlink" Target="#'BAB I Cokas 1'!A1"/><Relationship Id="rId7" Type="http://schemas.openxmlformats.org/officeDocument/2006/relationships/hyperlink" Target="#'BAB I Kasus 2'!A1"/><Relationship Id="rId2" Type="http://schemas.openxmlformats.org/officeDocument/2006/relationships/hyperlink" Target="#Dashboard!A1"/><Relationship Id="rId1" Type="http://schemas.openxmlformats.org/officeDocument/2006/relationships/hyperlink" Target="#'BAB I Kasus 1'!A1"/><Relationship Id="rId6" Type="http://schemas.openxmlformats.org/officeDocument/2006/relationships/image" Target="../media/image4.png"/><Relationship Id="rId5" Type="http://schemas.openxmlformats.org/officeDocument/2006/relationships/hyperlink" Target="#'BAB I Cokas 2'!A1"/><Relationship Id="rId4"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hyperlink" Target="#'BAB I Cokas 1'!A1"/><Relationship Id="rId7" Type="http://schemas.openxmlformats.org/officeDocument/2006/relationships/hyperlink" Target="#'BAB I Kasus 2'!A1"/><Relationship Id="rId2" Type="http://schemas.openxmlformats.org/officeDocument/2006/relationships/hyperlink" Target="#Dashboard!A1"/><Relationship Id="rId1" Type="http://schemas.openxmlformats.org/officeDocument/2006/relationships/hyperlink" Target="#'BAB I Kasus 1'!A1"/><Relationship Id="rId6" Type="http://schemas.openxmlformats.org/officeDocument/2006/relationships/image" Target="../media/image5.png"/><Relationship Id="rId5" Type="http://schemas.openxmlformats.org/officeDocument/2006/relationships/hyperlink" Target="#'BAB I Cokas 2'!A1"/><Relationship Id="rId4"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hyperlink" Target="#'BAB I Cokas 1'!A1"/><Relationship Id="rId7" Type="http://schemas.openxmlformats.org/officeDocument/2006/relationships/hyperlink" Target="#'BAB I Kasus 2'!A1"/><Relationship Id="rId2" Type="http://schemas.openxmlformats.org/officeDocument/2006/relationships/hyperlink" Target="#Dashboard!A1"/><Relationship Id="rId1" Type="http://schemas.openxmlformats.org/officeDocument/2006/relationships/hyperlink" Target="#'BAB I Kasus 1'!A1"/><Relationship Id="rId6" Type="http://schemas.openxmlformats.org/officeDocument/2006/relationships/image" Target="../media/image5.png"/><Relationship Id="rId5" Type="http://schemas.openxmlformats.org/officeDocument/2006/relationships/hyperlink" Target="#'BAB I Cokas 2'!A1"/><Relationship Id="rId4"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hyperlink" Target="#'BAB II Cokas A'!A1"/><Relationship Id="rId7" Type="http://schemas.openxmlformats.org/officeDocument/2006/relationships/image" Target="../media/image6.png"/><Relationship Id="rId2" Type="http://schemas.openxmlformats.org/officeDocument/2006/relationships/hyperlink" Target="#Dashboard!A1"/><Relationship Id="rId1" Type="http://schemas.openxmlformats.org/officeDocument/2006/relationships/hyperlink" Target="#'BAB II Kasus 1'!A1"/><Relationship Id="rId6" Type="http://schemas.openxmlformats.org/officeDocument/2006/relationships/hyperlink" Target="#'BAB II Kasus 2'!A1"/><Relationship Id="rId5" Type="http://schemas.openxmlformats.org/officeDocument/2006/relationships/hyperlink" Target="#'BAB II Cokas B'!A1"/><Relationship Id="rId4"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hyperlink" Target="#'BAB II Cokas A'!A1"/><Relationship Id="rId7" Type="http://schemas.openxmlformats.org/officeDocument/2006/relationships/image" Target="../media/image7.png"/><Relationship Id="rId2" Type="http://schemas.openxmlformats.org/officeDocument/2006/relationships/hyperlink" Target="#Dashboard!A1"/><Relationship Id="rId1" Type="http://schemas.openxmlformats.org/officeDocument/2006/relationships/hyperlink" Target="#'BAB II Kasus 1'!A1"/><Relationship Id="rId6" Type="http://schemas.openxmlformats.org/officeDocument/2006/relationships/hyperlink" Target="#'BAB II Kasus 2'!A1"/><Relationship Id="rId5" Type="http://schemas.openxmlformats.org/officeDocument/2006/relationships/hyperlink" Target="#'BAB II Cokas B'!A1"/><Relationship Id="rId4"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hyperlink" Target="#'BAB II Cokas A'!A1"/><Relationship Id="rId7" Type="http://schemas.openxmlformats.org/officeDocument/2006/relationships/image" Target="../media/image8.png"/><Relationship Id="rId2" Type="http://schemas.openxmlformats.org/officeDocument/2006/relationships/hyperlink" Target="#Dashboard!A1"/><Relationship Id="rId1" Type="http://schemas.openxmlformats.org/officeDocument/2006/relationships/hyperlink" Target="#'BAB II Kasus 1'!A1"/><Relationship Id="rId6" Type="http://schemas.openxmlformats.org/officeDocument/2006/relationships/hyperlink" Target="#'BAB II Kasus 2'!A1"/><Relationship Id="rId5" Type="http://schemas.openxmlformats.org/officeDocument/2006/relationships/hyperlink" Target="#'BAB II Cokas B'!A1"/><Relationship Id="rId4"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hyperlink" Target="#'BAB II Cokas A'!A1"/><Relationship Id="rId7" Type="http://schemas.openxmlformats.org/officeDocument/2006/relationships/image" Target="../media/image6.png"/><Relationship Id="rId2" Type="http://schemas.openxmlformats.org/officeDocument/2006/relationships/hyperlink" Target="#Dashboard!A1"/><Relationship Id="rId1" Type="http://schemas.openxmlformats.org/officeDocument/2006/relationships/hyperlink" Target="#'BAB II Kasus 1'!A1"/><Relationship Id="rId6" Type="http://schemas.openxmlformats.org/officeDocument/2006/relationships/hyperlink" Target="#'BAB II Kasus 2'!A1"/><Relationship Id="rId5" Type="http://schemas.openxmlformats.org/officeDocument/2006/relationships/hyperlink" Target="#'BAB II Cokas B'!A1"/><Relationship Id="rId4" Type="http://schemas.openxmlformats.org/officeDocument/2006/relationships/image" Target="../media/image1.png"/></Relationships>
</file>

<file path=xl/drawings/_rels/drawing14.xml.rels><?xml version="1.0" encoding="UTF-8" standalone="yes"?>
<Relationships xmlns="http://schemas.openxmlformats.org/package/2006/relationships"><Relationship Id="rId8" Type="http://schemas.openxmlformats.org/officeDocument/2006/relationships/hyperlink" Target="#'BAB III Kasus 3'!A1"/><Relationship Id="rId3" Type="http://schemas.openxmlformats.org/officeDocument/2006/relationships/hyperlink" Target="#'BAB III Cokas 1'!A1"/><Relationship Id="rId7" Type="http://schemas.openxmlformats.org/officeDocument/2006/relationships/hyperlink" Target="#'BAB III Cokas 3'!A1"/><Relationship Id="rId2" Type="http://schemas.openxmlformats.org/officeDocument/2006/relationships/hyperlink" Target="#Dashboard!A1"/><Relationship Id="rId1" Type="http://schemas.openxmlformats.org/officeDocument/2006/relationships/hyperlink" Target="#'BAB III Kasus 1'!A1"/><Relationship Id="rId6" Type="http://schemas.openxmlformats.org/officeDocument/2006/relationships/hyperlink" Target="#'BAB III Kasus 2'!A1"/><Relationship Id="rId5" Type="http://schemas.openxmlformats.org/officeDocument/2006/relationships/hyperlink" Target="#'BAB III Cokas 2'!A1"/><Relationship Id="rId4" Type="http://schemas.openxmlformats.org/officeDocument/2006/relationships/image" Target="../media/image1.png"/><Relationship Id="rId9" Type="http://schemas.openxmlformats.org/officeDocument/2006/relationships/image" Target="../media/image9.png"/></Relationships>
</file>

<file path=xl/drawings/_rels/drawing15.xml.rels><?xml version="1.0" encoding="UTF-8" standalone="yes"?>
<Relationships xmlns="http://schemas.openxmlformats.org/package/2006/relationships"><Relationship Id="rId8" Type="http://schemas.openxmlformats.org/officeDocument/2006/relationships/hyperlink" Target="#'BAB III Kasus 3'!A1"/><Relationship Id="rId3" Type="http://schemas.openxmlformats.org/officeDocument/2006/relationships/hyperlink" Target="#'BAB III Cokas 1'!A1"/><Relationship Id="rId7" Type="http://schemas.openxmlformats.org/officeDocument/2006/relationships/hyperlink" Target="#'BAB III Cokas 3'!A1"/><Relationship Id="rId2" Type="http://schemas.openxmlformats.org/officeDocument/2006/relationships/hyperlink" Target="#Dashboard!A1"/><Relationship Id="rId1" Type="http://schemas.openxmlformats.org/officeDocument/2006/relationships/hyperlink" Target="#'BAB III Kasus 1'!A1"/><Relationship Id="rId6" Type="http://schemas.openxmlformats.org/officeDocument/2006/relationships/hyperlink" Target="#'BAB III Kasus 2'!A1"/><Relationship Id="rId5" Type="http://schemas.openxmlformats.org/officeDocument/2006/relationships/hyperlink" Target="#'BAB III Cokas 2'!A1"/><Relationship Id="rId4" Type="http://schemas.openxmlformats.org/officeDocument/2006/relationships/image" Target="../media/image1.png"/><Relationship Id="rId9" Type="http://schemas.openxmlformats.org/officeDocument/2006/relationships/image" Target="../media/image9.png"/></Relationships>
</file>

<file path=xl/drawings/_rels/drawing16.xml.rels><?xml version="1.0" encoding="UTF-8" standalone="yes"?>
<Relationships xmlns="http://schemas.openxmlformats.org/package/2006/relationships"><Relationship Id="rId8" Type="http://schemas.openxmlformats.org/officeDocument/2006/relationships/hyperlink" Target="#'BAB III Kasus 3'!A1"/><Relationship Id="rId3" Type="http://schemas.openxmlformats.org/officeDocument/2006/relationships/hyperlink" Target="#'BAB III Cokas 1'!A1"/><Relationship Id="rId7" Type="http://schemas.openxmlformats.org/officeDocument/2006/relationships/hyperlink" Target="#'BAB III Cokas 3'!A1"/><Relationship Id="rId2" Type="http://schemas.openxmlformats.org/officeDocument/2006/relationships/hyperlink" Target="#Dashboard!A1"/><Relationship Id="rId1" Type="http://schemas.openxmlformats.org/officeDocument/2006/relationships/hyperlink" Target="#'BAB III Kasus 1'!A1"/><Relationship Id="rId6" Type="http://schemas.openxmlformats.org/officeDocument/2006/relationships/hyperlink" Target="#'BAB III Kasus 2'!A1"/><Relationship Id="rId5" Type="http://schemas.openxmlformats.org/officeDocument/2006/relationships/hyperlink" Target="#'BAB III Cokas 2'!A1"/><Relationship Id="rId4" Type="http://schemas.openxmlformats.org/officeDocument/2006/relationships/image" Target="../media/image1.png"/><Relationship Id="rId9" Type="http://schemas.openxmlformats.org/officeDocument/2006/relationships/image" Target="../media/image9.png"/></Relationships>
</file>

<file path=xl/drawings/_rels/drawing17.xml.rels><?xml version="1.0" encoding="UTF-8" standalone="yes"?>
<Relationships xmlns="http://schemas.openxmlformats.org/package/2006/relationships"><Relationship Id="rId8" Type="http://schemas.openxmlformats.org/officeDocument/2006/relationships/hyperlink" Target="#'BAB III Kasus 3'!A1"/><Relationship Id="rId3" Type="http://schemas.openxmlformats.org/officeDocument/2006/relationships/hyperlink" Target="#'BAB III Cokas 1'!A1"/><Relationship Id="rId7" Type="http://schemas.openxmlformats.org/officeDocument/2006/relationships/hyperlink" Target="#'BAB III Cokas 3'!A1"/><Relationship Id="rId2" Type="http://schemas.openxmlformats.org/officeDocument/2006/relationships/hyperlink" Target="#Dashboard!A1"/><Relationship Id="rId1" Type="http://schemas.openxmlformats.org/officeDocument/2006/relationships/hyperlink" Target="#'BAB III Kasus 1'!A1"/><Relationship Id="rId6" Type="http://schemas.openxmlformats.org/officeDocument/2006/relationships/hyperlink" Target="#'BAB III Kasus 2'!A1"/><Relationship Id="rId5" Type="http://schemas.openxmlformats.org/officeDocument/2006/relationships/hyperlink" Target="#'BAB III Cokas 2'!A1"/><Relationship Id="rId4" Type="http://schemas.openxmlformats.org/officeDocument/2006/relationships/image" Target="../media/image1.png"/><Relationship Id="rId9" Type="http://schemas.openxmlformats.org/officeDocument/2006/relationships/image" Target="../media/image9.png"/></Relationships>
</file>

<file path=xl/drawings/_rels/drawing18.xml.rels><?xml version="1.0" encoding="UTF-8" standalone="yes"?>
<Relationships xmlns="http://schemas.openxmlformats.org/package/2006/relationships"><Relationship Id="rId8" Type="http://schemas.openxmlformats.org/officeDocument/2006/relationships/hyperlink" Target="#'BAB III Kasus 3'!A1"/><Relationship Id="rId3" Type="http://schemas.openxmlformats.org/officeDocument/2006/relationships/hyperlink" Target="#'BAB III Cokas 1'!A1"/><Relationship Id="rId7" Type="http://schemas.openxmlformats.org/officeDocument/2006/relationships/hyperlink" Target="#'BAB III Cokas 3'!A1"/><Relationship Id="rId2" Type="http://schemas.openxmlformats.org/officeDocument/2006/relationships/hyperlink" Target="#Dashboard!A1"/><Relationship Id="rId1" Type="http://schemas.openxmlformats.org/officeDocument/2006/relationships/hyperlink" Target="#'BAB III Kasus 1'!A1"/><Relationship Id="rId6" Type="http://schemas.openxmlformats.org/officeDocument/2006/relationships/hyperlink" Target="#'BAB III Kasus 2'!A1"/><Relationship Id="rId5" Type="http://schemas.openxmlformats.org/officeDocument/2006/relationships/hyperlink" Target="#'BAB III Cokas 2'!A1"/><Relationship Id="rId4" Type="http://schemas.openxmlformats.org/officeDocument/2006/relationships/image" Target="../media/image1.png"/><Relationship Id="rId9" Type="http://schemas.openxmlformats.org/officeDocument/2006/relationships/image" Target="../media/image9.png"/></Relationships>
</file>

<file path=xl/drawings/_rels/drawing19.xml.rels><?xml version="1.0" encoding="UTF-8" standalone="yes"?>
<Relationships xmlns="http://schemas.openxmlformats.org/package/2006/relationships"><Relationship Id="rId8" Type="http://schemas.openxmlformats.org/officeDocument/2006/relationships/hyperlink" Target="#'BAB III Kasus 3'!A1"/><Relationship Id="rId3" Type="http://schemas.openxmlformats.org/officeDocument/2006/relationships/hyperlink" Target="#'BAB III Cokas 1'!A1"/><Relationship Id="rId7" Type="http://schemas.openxmlformats.org/officeDocument/2006/relationships/hyperlink" Target="#'BAB III Cokas 3'!A1"/><Relationship Id="rId2" Type="http://schemas.openxmlformats.org/officeDocument/2006/relationships/hyperlink" Target="#Dashboard!A1"/><Relationship Id="rId1" Type="http://schemas.openxmlformats.org/officeDocument/2006/relationships/hyperlink" Target="#'BAB III Kasus 1'!A1"/><Relationship Id="rId6" Type="http://schemas.openxmlformats.org/officeDocument/2006/relationships/hyperlink" Target="#'BAB III Kasus 2'!A1"/><Relationship Id="rId5" Type="http://schemas.openxmlformats.org/officeDocument/2006/relationships/hyperlink" Target="#'BAB III Cokas 2'!A1"/><Relationship Id="rId4" Type="http://schemas.openxmlformats.org/officeDocument/2006/relationships/image" Target="../media/image1.png"/><Relationship Id="rId9" Type="http://schemas.openxmlformats.org/officeDocument/2006/relationships/image" Target="../media/image9.png"/></Relationships>
</file>

<file path=xl/drawings/_rels/drawing20.xml.rels><?xml version="1.0" encoding="UTF-8" standalone="yes"?>
<Relationships xmlns="http://schemas.openxmlformats.org/package/2006/relationships"><Relationship Id="rId3" Type="http://schemas.openxmlformats.org/officeDocument/2006/relationships/hyperlink" Target="#'BAB IV Cokas'!A1"/><Relationship Id="rId2" Type="http://schemas.openxmlformats.org/officeDocument/2006/relationships/hyperlink" Target="#Dashboard!A1"/><Relationship Id="rId1" Type="http://schemas.openxmlformats.org/officeDocument/2006/relationships/hyperlink" Target="#'BAB IV Kasus 1'!A1"/><Relationship Id="rId6" Type="http://schemas.openxmlformats.org/officeDocument/2006/relationships/image" Target="../media/image10.png"/><Relationship Id="rId5" Type="http://schemas.openxmlformats.org/officeDocument/2006/relationships/hyperlink" Target="#'BAB IV Kasus 2'!A1"/><Relationship Id="rId4" Type="http://schemas.openxmlformats.org/officeDocument/2006/relationships/image" Target="../media/image1.png"/></Relationships>
</file>

<file path=xl/drawings/_rels/drawing21.xml.rels><?xml version="1.0" encoding="UTF-8" standalone="yes"?>
<Relationships xmlns="http://schemas.openxmlformats.org/package/2006/relationships"><Relationship Id="rId3" Type="http://schemas.openxmlformats.org/officeDocument/2006/relationships/hyperlink" Target="#'BAB IV Cokas'!A1"/><Relationship Id="rId2" Type="http://schemas.openxmlformats.org/officeDocument/2006/relationships/hyperlink" Target="#Dashboard!A1"/><Relationship Id="rId1" Type="http://schemas.openxmlformats.org/officeDocument/2006/relationships/hyperlink" Target="#'BAB IV Kasus 1'!A1"/><Relationship Id="rId6" Type="http://schemas.openxmlformats.org/officeDocument/2006/relationships/image" Target="../media/image6.png"/><Relationship Id="rId5" Type="http://schemas.openxmlformats.org/officeDocument/2006/relationships/hyperlink" Target="#'BAB IV Kasus 2'!A1"/><Relationship Id="rId4" Type="http://schemas.openxmlformats.org/officeDocument/2006/relationships/image" Target="../media/image1.png"/></Relationships>
</file>

<file path=xl/drawings/_rels/drawing22.xml.rels><?xml version="1.0" encoding="UTF-8" standalone="yes"?>
<Relationships xmlns="http://schemas.openxmlformats.org/package/2006/relationships"><Relationship Id="rId3" Type="http://schemas.openxmlformats.org/officeDocument/2006/relationships/hyperlink" Target="#'BAB IV Cokas'!A1"/><Relationship Id="rId2" Type="http://schemas.openxmlformats.org/officeDocument/2006/relationships/hyperlink" Target="#Dashboard!A1"/><Relationship Id="rId1" Type="http://schemas.openxmlformats.org/officeDocument/2006/relationships/hyperlink" Target="#'BAB IV Kasus 1'!A1"/><Relationship Id="rId6" Type="http://schemas.openxmlformats.org/officeDocument/2006/relationships/image" Target="../media/image11.png"/><Relationship Id="rId5" Type="http://schemas.openxmlformats.org/officeDocument/2006/relationships/hyperlink" Target="#'BAB IV Kasus 2'!A1"/><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59533</xdr:rowOff>
    </xdr:from>
    <xdr:to>
      <xdr:col>15</xdr:col>
      <xdr:colOff>7620</xdr:colOff>
      <xdr:row>30</xdr:row>
      <xdr:rowOff>74773</xdr:rowOff>
    </xdr:to>
    <xdr:sp macro="" textlink="">
      <xdr:nvSpPr>
        <xdr:cNvPr id="2" name="Rectangle 1">
          <a:extLst>
            <a:ext uri="{FF2B5EF4-FFF2-40B4-BE49-F238E27FC236}">
              <a16:creationId xmlns:a16="http://schemas.microsoft.com/office/drawing/2014/main" id="{B948A9FD-71E0-2ADD-ECBD-476FDF7C8D9E}"/>
            </a:ext>
          </a:extLst>
        </xdr:cNvPr>
        <xdr:cNvSpPr/>
      </xdr:nvSpPr>
      <xdr:spPr>
        <a:xfrm>
          <a:off x="0" y="59533"/>
          <a:ext cx="9186256" cy="5730240"/>
        </a:xfrm>
        <a:prstGeom prst="rect">
          <a:avLst/>
        </a:prstGeom>
        <a:solidFill>
          <a:srgbClr val="FC91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effectLst>
              <a:outerShdw blurRad="50800" dist="38100" dir="2700000" algn="tl" rotWithShape="0">
                <a:prstClr val="black">
                  <a:alpha val="40000"/>
                </a:prstClr>
              </a:outerShdw>
            </a:effectLst>
          </a:endParaRPr>
        </a:p>
      </xdr:txBody>
    </xdr:sp>
    <xdr:clientData/>
  </xdr:twoCellAnchor>
  <xdr:twoCellAnchor>
    <xdr:from>
      <xdr:col>0</xdr:col>
      <xdr:colOff>0</xdr:colOff>
      <xdr:row>3</xdr:row>
      <xdr:rowOff>121920</xdr:rowOff>
    </xdr:from>
    <xdr:to>
      <xdr:col>15</xdr:col>
      <xdr:colOff>7620</xdr:colOff>
      <xdr:row>16</xdr:row>
      <xdr:rowOff>83820</xdr:rowOff>
    </xdr:to>
    <xdr:sp macro="" textlink="">
      <xdr:nvSpPr>
        <xdr:cNvPr id="7" name="TextBox 6">
          <a:extLst>
            <a:ext uri="{FF2B5EF4-FFF2-40B4-BE49-F238E27FC236}">
              <a16:creationId xmlns:a16="http://schemas.microsoft.com/office/drawing/2014/main" id="{F8A4A51B-A227-8AA6-9D02-454470951887}"/>
            </a:ext>
          </a:extLst>
        </xdr:cNvPr>
        <xdr:cNvSpPr txBox="1"/>
      </xdr:nvSpPr>
      <xdr:spPr>
        <a:xfrm>
          <a:off x="0" y="670560"/>
          <a:ext cx="9151620" cy="23393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n-ID" sz="3200"/>
        </a:p>
        <a:p>
          <a:pPr algn="ctr"/>
          <a:r>
            <a:rPr lang="en-ID" sz="3200" b="1">
              <a:solidFill>
                <a:schemeClr val="bg1"/>
              </a:solidFill>
              <a:effectLst>
                <a:outerShdw blurRad="50800" dist="38100" dir="5400000" algn="t" rotWithShape="0">
                  <a:prstClr val="black">
                    <a:alpha val="40000"/>
                  </a:prstClr>
                </a:outerShdw>
              </a:effectLst>
              <a:latin typeface="Montserrat" panose="00000500000000000000" pitchFamily="2" charset="0"/>
              <a:cs typeface="Aharoni" panose="02010803020104030203" pitchFamily="2" charset="-79"/>
            </a:rPr>
            <a:t>SELAMAT</a:t>
          </a:r>
          <a:r>
            <a:rPr lang="en-ID" sz="3200" b="1" baseline="0">
              <a:solidFill>
                <a:schemeClr val="bg1"/>
              </a:solidFill>
              <a:effectLst>
                <a:outerShdw blurRad="50800" dist="38100" dir="5400000" algn="t" rotWithShape="0">
                  <a:prstClr val="black">
                    <a:alpha val="40000"/>
                  </a:prstClr>
                </a:outerShdw>
              </a:effectLst>
              <a:latin typeface="Montserrat" panose="00000500000000000000" pitchFamily="2" charset="0"/>
              <a:cs typeface="Aharoni" panose="02010803020104030203" pitchFamily="2" charset="-79"/>
            </a:rPr>
            <a:t> DATANG DI PRAKTIKUM </a:t>
          </a:r>
          <a:r>
            <a:rPr lang="en-ID" sz="3200" b="1" baseline="0">
              <a:solidFill>
                <a:schemeClr val="bg1"/>
              </a:solidFill>
              <a:effectLst>
                <a:outerShdw blurRad="50800" dist="38100" dir="5400000" algn="t" rotWithShape="0">
                  <a:prstClr val="black">
                    <a:alpha val="40000"/>
                  </a:prstClr>
                </a:outerShdw>
              </a:effectLst>
              <a:latin typeface="Montserrat" panose="00000500000000000000" pitchFamily="2" charset="0"/>
              <a:ea typeface="+mn-ea"/>
              <a:cs typeface="Aharoni" panose="02010803020104030203" pitchFamily="2" charset="-79"/>
            </a:rPr>
            <a:t>AKUNTANSI</a:t>
          </a:r>
          <a:r>
            <a:rPr lang="en-ID" sz="3200" b="1" baseline="0">
              <a:solidFill>
                <a:schemeClr val="bg1"/>
              </a:solidFill>
              <a:effectLst>
                <a:outerShdw blurRad="50800" dist="38100" dir="5400000" algn="t" rotWithShape="0">
                  <a:prstClr val="black">
                    <a:alpha val="40000"/>
                  </a:prstClr>
                </a:outerShdw>
              </a:effectLst>
              <a:latin typeface="Montserrat" panose="00000500000000000000" pitchFamily="2" charset="0"/>
              <a:cs typeface="Aharoni" panose="02010803020104030203" pitchFamily="2" charset="-79"/>
            </a:rPr>
            <a:t> BIAYA</a:t>
          </a:r>
          <a:endParaRPr lang="en-ID" sz="3200" b="1" baseline="0">
            <a:solidFill>
              <a:schemeClr val="bg1"/>
            </a:solidFill>
            <a:effectLst>
              <a:outerShdw blurRad="50800" dist="38100" dir="5400000" algn="t" rotWithShape="0">
                <a:prstClr val="black">
                  <a:alpha val="40000"/>
                </a:prstClr>
              </a:outerShdw>
            </a:effectLst>
            <a:latin typeface="Montserrat" panose="00000500000000000000" pitchFamily="2" charset="0"/>
          </a:endParaRPr>
        </a:p>
        <a:p>
          <a:pPr algn="ctr"/>
          <a:endParaRPr lang="en-ID" sz="3200" baseline="0"/>
        </a:p>
        <a:p>
          <a:pPr algn="ctr"/>
          <a:r>
            <a:rPr lang="en-ID" sz="1600" i="1" baseline="0">
              <a:solidFill>
                <a:schemeClr val="bg1"/>
              </a:solidFill>
              <a:latin typeface="Georgia" panose="02040502050405020303" pitchFamily="18" charset="0"/>
            </a:rPr>
            <a:t>Silahkan pilih BAB yang tersedia dibawah ini</a:t>
          </a:r>
          <a:endParaRPr lang="en-ID" sz="1600" i="1">
            <a:solidFill>
              <a:schemeClr val="bg1"/>
            </a:solidFill>
            <a:latin typeface="Georgia" panose="02040502050405020303" pitchFamily="18" charset="0"/>
          </a:endParaRPr>
        </a:p>
      </xdr:txBody>
    </xdr:sp>
    <xdr:clientData/>
  </xdr:twoCellAnchor>
  <xdr:twoCellAnchor>
    <xdr:from>
      <xdr:col>0</xdr:col>
      <xdr:colOff>0</xdr:colOff>
      <xdr:row>23</xdr:row>
      <xdr:rowOff>121920</xdr:rowOff>
    </xdr:from>
    <xdr:to>
      <xdr:col>15</xdr:col>
      <xdr:colOff>0</xdr:colOff>
      <xdr:row>26</xdr:row>
      <xdr:rowOff>57150</xdr:rowOff>
    </xdr:to>
    <xdr:sp macro="" textlink="">
      <xdr:nvSpPr>
        <xdr:cNvPr id="37" name="TextBox 36">
          <a:extLst>
            <a:ext uri="{FF2B5EF4-FFF2-40B4-BE49-F238E27FC236}">
              <a16:creationId xmlns:a16="http://schemas.microsoft.com/office/drawing/2014/main" id="{2C79030D-CC9A-DFEE-8AFE-F57D7C6D83F3}"/>
            </a:ext>
          </a:extLst>
        </xdr:cNvPr>
        <xdr:cNvSpPr txBox="1"/>
      </xdr:nvSpPr>
      <xdr:spPr>
        <a:xfrm>
          <a:off x="0" y="4615766"/>
          <a:ext cx="9158654" cy="5213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ID" sz="1100" b="0">
              <a:solidFill>
                <a:schemeClr val="tx2"/>
              </a:solidFill>
            </a:rPr>
            <a:t>LABORATORIUM AKUNTANSI</a:t>
          </a:r>
          <a:r>
            <a:rPr lang="en-ID" sz="1100" b="0" baseline="0">
              <a:solidFill>
                <a:schemeClr val="tx2"/>
              </a:solidFill>
            </a:rPr>
            <a:t> MENENGAH</a:t>
          </a:r>
        </a:p>
        <a:p>
          <a:pPr algn="ctr"/>
          <a:r>
            <a:rPr lang="en-ID" sz="1100" b="0" baseline="0">
              <a:solidFill>
                <a:schemeClr val="tx2"/>
              </a:solidFill>
            </a:rPr>
            <a:t>UNIVERSITAS GUNADARMA</a:t>
          </a:r>
          <a:endParaRPr lang="en-ID" sz="1100" b="0">
            <a:solidFill>
              <a:schemeClr val="tx2"/>
            </a:solidFill>
          </a:endParaRPr>
        </a:p>
      </xdr:txBody>
    </xdr:sp>
    <xdr:clientData/>
  </xdr:twoCellAnchor>
  <xdr:twoCellAnchor>
    <xdr:from>
      <xdr:col>12</xdr:col>
      <xdr:colOff>449579</xdr:colOff>
      <xdr:row>29</xdr:row>
      <xdr:rowOff>11806</xdr:rowOff>
    </xdr:from>
    <xdr:to>
      <xdr:col>15</xdr:col>
      <xdr:colOff>5771</xdr:colOff>
      <xdr:row>30</xdr:row>
      <xdr:rowOff>63498</xdr:rowOff>
    </xdr:to>
    <xdr:sp macro="" textlink="">
      <xdr:nvSpPr>
        <xdr:cNvPr id="11" name="Rectangle 10">
          <a:extLst>
            <a:ext uri="{FF2B5EF4-FFF2-40B4-BE49-F238E27FC236}">
              <a16:creationId xmlns:a16="http://schemas.microsoft.com/office/drawing/2014/main" id="{B6EC3F24-7C9E-C5D6-1989-725DF1A8F6CF}"/>
            </a:ext>
          </a:extLst>
        </xdr:cNvPr>
        <xdr:cNvSpPr/>
      </xdr:nvSpPr>
      <xdr:spPr>
        <a:xfrm>
          <a:off x="7792488" y="5536306"/>
          <a:ext cx="1391919" cy="24219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000" b="1" baseline="0"/>
            <a:t>Pengembang : Fahmi</a:t>
          </a:r>
          <a:endParaRPr lang="en-US" sz="1000" b="1"/>
        </a:p>
      </xdr:txBody>
    </xdr:sp>
    <xdr:clientData/>
  </xdr:twoCellAnchor>
  <xdr:twoCellAnchor>
    <xdr:from>
      <xdr:col>5</xdr:col>
      <xdr:colOff>391513</xdr:colOff>
      <xdr:row>0</xdr:row>
      <xdr:rowOff>61427</xdr:rowOff>
    </xdr:from>
    <xdr:to>
      <xdr:col>9</xdr:col>
      <xdr:colOff>43647</xdr:colOff>
      <xdr:row>5</xdr:row>
      <xdr:rowOff>23635</xdr:rowOff>
    </xdr:to>
    <xdr:sp macro="" textlink="">
      <xdr:nvSpPr>
        <xdr:cNvPr id="13" name="Rectangle: Top Corners Rounded 12">
          <a:extLst>
            <a:ext uri="{FF2B5EF4-FFF2-40B4-BE49-F238E27FC236}">
              <a16:creationId xmlns:a16="http://schemas.microsoft.com/office/drawing/2014/main" id="{7961242C-9EC7-2DE0-B3B2-15446E81AAE0}"/>
            </a:ext>
          </a:extLst>
        </xdr:cNvPr>
        <xdr:cNvSpPr/>
      </xdr:nvSpPr>
      <xdr:spPr>
        <a:xfrm rot="10800000">
          <a:off x="3432627" y="61427"/>
          <a:ext cx="2085026" cy="937660"/>
        </a:xfrm>
        <a:prstGeom prst="round2SameRect">
          <a:avLst/>
        </a:prstGeom>
        <a:solidFill>
          <a:schemeClr val="bg1"/>
        </a:solidFill>
        <a:ln/>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474731</xdr:colOff>
      <xdr:row>0</xdr:row>
      <xdr:rowOff>3404</xdr:rowOff>
    </xdr:from>
    <xdr:to>
      <xdr:col>7</xdr:col>
      <xdr:colOff>231064</xdr:colOff>
      <xdr:row>4</xdr:row>
      <xdr:rowOff>167886</xdr:rowOff>
    </xdr:to>
    <xdr:pic>
      <xdr:nvPicPr>
        <xdr:cNvPr id="34" name="Picture 31">
          <a:extLst>
            <a:ext uri="{FF2B5EF4-FFF2-40B4-BE49-F238E27FC236}">
              <a16:creationId xmlns:a16="http://schemas.microsoft.com/office/drawing/2014/main" id="{95D3945E-5E3C-4571-81BA-5BB57BE179D8}"/>
            </a:ext>
          </a:extLst>
        </xdr:cNvPr>
        <xdr:cNvPicPr/>
      </xdr:nvPicPr>
      <xdr:blipFill>
        <a:blip xmlns:r="http://schemas.openxmlformats.org/officeDocument/2006/relationships" r:embed="rId1"/>
        <a:stretch/>
      </xdr:blipFill>
      <xdr:spPr>
        <a:xfrm>
          <a:off x="3515845" y="3404"/>
          <a:ext cx="972779" cy="944843"/>
        </a:xfrm>
        <a:prstGeom prst="rect">
          <a:avLst/>
        </a:prstGeom>
        <a:ln w="0">
          <a:solidFill>
            <a:schemeClr val="accent1"/>
          </a:solidFill>
        </a:ln>
      </xdr:spPr>
    </xdr:pic>
    <xdr:clientData/>
  </xdr:twoCellAnchor>
  <xdr:twoCellAnchor>
    <xdr:from>
      <xdr:col>7</xdr:col>
      <xdr:colOff>370199</xdr:colOff>
      <xdr:row>0</xdr:row>
      <xdr:rowOff>100099</xdr:rowOff>
    </xdr:from>
    <xdr:to>
      <xdr:col>8</xdr:col>
      <xdr:colOff>537990</xdr:colOff>
      <xdr:row>4</xdr:row>
      <xdr:rowOff>118903</xdr:rowOff>
    </xdr:to>
    <xdr:pic>
      <xdr:nvPicPr>
        <xdr:cNvPr id="15" name="Picture 14">
          <a:extLst>
            <a:ext uri="{FF2B5EF4-FFF2-40B4-BE49-F238E27FC236}">
              <a16:creationId xmlns:a16="http://schemas.microsoft.com/office/drawing/2014/main" id="{E5AB9A42-F516-DD93-B07C-777679DC8EF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27759" y="100099"/>
          <a:ext cx="776014" cy="799165"/>
        </a:xfrm>
        <a:prstGeom prst="rect">
          <a:avLst/>
        </a:prstGeom>
        <a:ln>
          <a:noFill/>
        </a:ln>
      </xdr:spPr>
    </xdr:pic>
    <xdr:clientData/>
  </xdr:twoCellAnchor>
  <xdr:twoCellAnchor>
    <xdr:from>
      <xdr:col>1</xdr:col>
      <xdr:colOff>592825</xdr:colOff>
      <xdr:row>17</xdr:row>
      <xdr:rowOff>13249</xdr:rowOff>
    </xdr:from>
    <xdr:to>
      <xdr:col>13</xdr:col>
      <xdr:colOff>100189</xdr:colOff>
      <xdr:row>22</xdr:row>
      <xdr:rowOff>12557</xdr:rowOff>
    </xdr:to>
    <xdr:grpSp>
      <xdr:nvGrpSpPr>
        <xdr:cNvPr id="6" name="Group 5">
          <a:extLst>
            <a:ext uri="{FF2B5EF4-FFF2-40B4-BE49-F238E27FC236}">
              <a16:creationId xmlns:a16="http://schemas.microsoft.com/office/drawing/2014/main" id="{D33F9505-E7C2-8E4B-A46C-9DFEB2AF809C}"/>
            </a:ext>
          </a:extLst>
        </xdr:cNvPr>
        <xdr:cNvGrpSpPr/>
      </xdr:nvGrpSpPr>
      <xdr:grpSpPr>
        <a:xfrm>
          <a:off x="1254656" y="3054094"/>
          <a:ext cx="7449336" cy="893674"/>
          <a:chOff x="1196522" y="3085401"/>
          <a:chExt cx="6751730" cy="938393"/>
        </a:xfrm>
      </xdr:grpSpPr>
      <xdr:sp macro="" textlink="">
        <xdr:nvSpPr>
          <xdr:cNvPr id="30" name="Rectangle: Rounded Corners 29">
            <a:hlinkClick xmlns:r="http://schemas.openxmlformats.org/officeDocument/2006/relationships" r:id="rId3"/>
            <a:extLst>
              <a:ext uri="{FF2B5EF4-FFF2-40B4-BE49-F238E27FC236}">
                <a16:creationId xmlns:a16="http://schemas.microsoft.com/office/drawing/2014/main" id="{AB746D86-5773-5E43-53AB-00A39ED21987}"/>
              </a:ext>
            </a:extLst>
          </xdr:cNvPr>
          <xdr:cNvSpPr/>
        </xdr:nvSpPr>
        <xdr:spPr>
          <a:xfrm>
            <a:off x="1196522" y="3085401"/>
            <a:ext cx="1035256" cy="881704"/>
          </a:xfrm>
          <a:prstGeom prst="roundRect">
            <a:avLst/>
          </a:prstGeom>
          <a:solidFill>
            <a:schemeClr val="bg1"/>
          </a:solidFill>
          <a:ln w="38100"/>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2000">
                <a:solidFill>
                  <a:schemeClr val="tx1"/>
                </a:solidFill>
                <a:effectLst>
                  <a:outerShdw blurRad="50800" dist="38100" dir="2700000" algn="tl" rotWithShape="0">
                    <a:prstClr val="black">
                      <a:alpha val="40000"/>
                    </a:prstClr>
                  </a:outerShdw>
                </a:effectLst>
                <a:latin typeface="Arial" panose="020B0604020202020204" pitchFamily="34" charset="0"/>
                <a:cs typeface="Arial" panose="020B0604020202020204" pitchFamily="34" charset="0"/>
              </a:rPr>
              <a:t>BAB</a:t>
            </a:r>
            <a:r>
              <a:rPr lang="en-ID" sz="2000">
                <a:solidFill>
                  <a:schemeClr val="tx1"/>
                </a:solidFill>
                <a:effectLst>
                  <a:outerShdw blurRad="50800" dist="38100" dir="2700000" algn="tl" rotWithShape="0">
                    <a:prstClr val="black">
                      <a:alpha val="40000"/>
                    </a:prstClr>
                  </a:outerShdw>
                </a:effectLst>
              </a:rPr>
              <a:t> </a:t>
            </a:r>
          </a:p>
          <a:p>
            <a:pPr algn="ctr"/>
            <a:r>
              <a:rPr lang="en-ID" sz="2000">
                <a:solidFill>
                  <a:schemeClr val="tx1"/>
                </a:solidFill>
                <a:effectLst>
                  <a:outerShdw blurRad="50800" dist="38100" dir="2700000" algn="tl" rotWithShape="0">
                    <a:prstClr val="black">
                      <a:alpha val="40000"/>
                    </a:prstClr>
                  </a:outerShdw>
                </a:effectLst>
                <a:latin typeface="Times New Roman" panose="02020603050405020304" pitchFamily="18" charset="0"/>
                <a:cs typeface="Times New Roman" panose="02020603050405020304" pitchFamily="18" charset="0"/>
              </a:rPr>
              <a:t>I</a:t>
            </a:r>
          </a:p>
        </xdr:txBody>
      </xdr:sp>
      <xdr:sp macro="" textlink="">
        <xdr:nvSpPr>
          <xdr:cNvPr id="3" name="Rectangle: Rounded Corners 2">
            <a:hlinkClick xmlns:r="http://schemas.openxmlformats.org/officeDocument/2006/relationships" r:id="rId4"/>
            <a:extLst>
              <a:ext uri="{FF2B5EF4-FFF2-40B4-BE49-F238E27FC236}">
                <a16:creationId xmlns:a16="http://schemas.microsoft.com/office/drawing/2014/main" id="{FA27D852-2471-45CB-9175-0E63CC431873}"/>
              </a:ext>
            </a:extLst>
          </xdr:cNvPr>
          <xdr:cNvSpPr/>
        </xdr:nvSpPr>
        <xdr:spPr>
          <a:xfrm>
            <a:off x="3102903" y="3111566"/>
            <a:ext cx="1046464" cy="881704"/>
          </a:xfrm>
          <a:prstGeom prst="roundRect">
            <a:avLst/>
          </a:prstGeom>
          <a:solidFill>
            <a:schemeClr val="bg1"/>
          </a:solidFill>
          <a:ln w="38100"/>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2000">
                <a:solidFill>
                  <a:schemeClr val="tx1"/>
                </a:solidFill>
                <a:effectLst>
                  <a:outerShdw blurRad="50800" dist="38100" dir="2700000" algn="tl" rotWithShape="0">
                    <a:prstClr val="black">
                      <a:alpha val="40000"/>
                    </a:prstClr>
                  </a:outerShdw>
                </a:effectLst>
                <a:latin typeface="Arial" panose="020B0604020202020204" pitchFamily="34" charset="0"/>
                <a:cs typeface="Arial" panose="020B0604020202020204" pitchFamily="34" charset="0"/>
              </a:rPr>
              <a:t>BAB</a:t>
            </a:r>
            <a:r>
              <a:rPr lang="en-ID" sz="2000">
                <a:solidFill>
                  <a:schemeClr val="tx1"/>
                </a:solidFill>
                <a:effectLst>
                  <a:outerShdw blurRad="50800" dist="38100" dir="2700000" algn="tl" rotWithShape="0">
                    <a:prstClr val="black">
                      <a:alpha val="40000"/>
                    </a:prstClr>
                  </a:outerShdw>
                </a:effectLst>
              </a:rPr>
              <a:t> </a:t>
            </a:r>
          </a:p>
          <a:p>
            <a:pPr algn="ctr"/>
            <a:r>
              <a:rPr lang="en-ID" sz="2000">
                <a:solidFill>
                  <a:schemeClr val="tx1"/>
                </a:solidFill>
                <a:effectLst>
                  <a:outerShdw blurRad="50800" dist="38100" dir="2700000" algn="tl" rotWithShape="0">
                    <a:prstClr val="black">
                      <a:alpha val="40000"/>
                    </a:prstClr>
                  </a:outerShdw>
                </a:effectLst>
                <a:latin typeface="Times New Roman" panose="02020603050405020304" pitchFamily="18" charset="0"/>
                <a:cs typeface="Times New Roman" panose="02020603050405020304" pitchFamily="18" charset="0"/>
              </a:rPr>
              <a:t>II</a:t>
            </a:r>
          </a:p>
        </xdr:txBody>
      </xdr:sp>
      <xdr:sp macro="" textlink="">
        <xdr:nvSpPr>
          <xdr:cNvPr id="4" name="Rectangle: Rounded Corners 3">
            <a:hlinkClick xmlns:r="http://schemas.openxmlformats.org/officeDocument/2006/relationships" r:id="rId5"/>
            <a:extLst>
              <a:ext uri="{FF2B5EF4-FFF2-40B4-BE49-F238E27FC236}">
                <a16:creationId xmlns:a16="http://schemas.microsoft.com/office/drawing/2014/main" id="{11669876-E34C-4EBD-925A-26F6D7321A8B}"/>
              </a:ext>
            </a:extLst>
          </xdr:cNvPr>
          <xdr:cNvSpPr/>
        </xdr:nvSpPr>
        <xdr:spPr>
          <a:xfrm>
            <a:off x="5033898" y="3134373"/>
            <a:ext cx="1035257" cy="881704"/>
          </a:xfrm>
          <a:prstGeom prst="roundRect">
            <a:avLst/>
          </a:prstGeom>
          <a:solidFill>
            <a:schemeClr val="bg1"/>
          </a:solidFill>
          <a:ln w="38100"/>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2000">
                <a:solidFill>
                  <a:schemeClr val="tx1"/>
                </a:solidFill>
                <a:effectLst>
                  <a:outerShdw blurRad="50800" dist="38100" dir="2700000" algn="tl" rotWithShape="0">
                    <a:prstClr val="black">
                      <a:alpha val="40000"/>
                    </a:prstClr>
                  </a:outerShdw>
                </a:effectLst>
                <a:latin typeface="Arial" panose="020B0604020202020204" pitchFamily="34" charset="0"/>
                <a:cs typeface="Arial" panose="020B0604020202020204" pitchFamily="34" charset="0"/>
              </a:rPr>
              <a:t>BAB</a:t>
            </a:r>
            <a:r>
              <a:rPr lang="en-ID" sz="2000">
                <a:solidFill>
                  <a:schemeClr val="tx1"/>
                </a:solidFill>
                <a:effectLst>
                  <a:outerShdw blurRad="50800" dist="38100" dir="2700000" algn="tl" rotWithShape="0">
                    <a:prstClr val="black">
                      <a:alpha val="40000"/>
                    </a:prstClr>
                  </a:outerShdw>
                </a:effectLst>
              </a:rPr>
              <a:t> </a:t>
            </a:r>
          </a:p>
          <a:p>
            <a:pPr algn="ctr"/>
            <a:r>
              <a:rPr lang="en-ID" sz="2000">
                <a:solidFill>
                  <a:schemeClr val="tx1"/>
                </a:solidFill>
                <a:effectLst>
                  <a:outerShdw blurRad="50800" dist="38100" dir="2700000" algn="tl" rotWithShape="0">
                    <a:prstClr val="black">
                      <a:alpha val="40000"/>
                    </a:prstClr>
                  </a:outerShdw>
                </a:effectLst>
                <a:latin typeface="Times New Roman" panose="02020603050405020304" pitchFamily="18" charset="0"/>
                <a:cs typeface="Times New Roman" panose="02020603050405020304" pitchFamily="18" charset="0"/>
              </a:rPr>
              <a:t>III</a:t>
            </a:r>
          </a:p>
        </xdr:txBody>
      </xdr:sp>
      <xdr:sp macro="" textlink="">
        <xdr:nvSpPr>
          <xdr:cNvPr id="5" name="Rectangle: Rounded Corners 4">
            <a:hlinkClick xmlns:r="http://schemas.openxmlformats.org/officeDocument/2006/relationships" r:id="rId6"/>
            <a:extLst>
              <a:ext uri="{FF2B5EF4-FFF2-40B4-BE49-F238E27FC236}">
                <a16:creationId xmlns:a16="http://schemas.microsoft.com/office/drawing/2014/main" id="{3103667C-91D6-460C-A7BF-90DD89240636}"/>
              </a:ext>
            </a:extLst>
          </xdr:cNvPr>
          <xdr:cNvSpPr/>
        </xdr:nvSpPr>
        <xdr:spPr>
          <a:xfrm>
            <a:off x="6912996" y="3142090"/>
            <a:ext cx="1035256" cy="881704"/>
          </a:xfrm>
          <a:prstGeom prst="roundRect">
            <a:avLst/>
          </a:prstGeom>
          <a:solidFill>
            <a:schemeClr val="bg1"/>
          </a:solidFill>
          <a:ln w="38100"/>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2000">
                <a:solidFill>
                  <a:schemeClr val="tx1"/>
                </a:solidFill>
                <a:effectLst>
                  <a:outerShdw blurRad="50800" dist="38100" dir="2700000" algn="tl" rotWithShape="0">
                    <a:prstClr val="black">
                      <a:alpha val="40000"/>
                    </a:prstClr>
                  </a:outerShdw>
                </a:effectLst>
                <a:latin typeface="Arial" panose="020B0604020202020204" pitchFamily="34" charset="0"/>
                <a:cs typeface="Arial" panose="020B0604020202020204" pitchFamily="34" charset="0"/>
              </a:rPr>
              <a:t>BAB</a:t>
            </a:r>
            <a:r>
              <a:rPr lang="en-ID" sz="2000">
                <a:solidFill>
                  <a:schemeClr val="tx1"/>
                </a:solidFill>
                <a:effectLst>
                  <a:outerShdw blurRad="50800" dist="38100" dir="2700000" algn="tl" rotWithShape="0">
                    <a:prstClr val="black">
                      <a:alpha val="40000"/>
                    </a:prstClr>
                  </a:outerShdw>
                </a:effectLst>
              </a:rPr>
              <a:t> </a:t>
            </a:r>
          </a:p>
          <a:p>
            <a:pPr algn="ctr"/>
            <a:r>
              <a:rPr lang="en-ID" sz="2000">
                <a:solidFill>
                  <a:schemeClr val="tx1"/>
                </a:solidFill>
                <a:effectLst>
                  <a:outerShdw blurRad="50800" dist="38100" dir="2700000" algn="tl" rotWithShape="0">
                    <a:prstClr val="black">
                      <a:alpha val="40000"/>
                    </a:prstClr>
                  </a:outerShdw>
                </a:effectLst>
                <a:latin typeface="Times New Roman" panose="02020603050405020304" pitchFamily="18" charset="0"/>
                <a:cs typeface="Times New Roman" panose="02020603050405020304" pitchFamily="18" charset="0"/>
              </a:rPr>
              <a:t>IV</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86591</xdr:colOff>
      <xdr:row>0</xdr:row>
      <xdr:rowOff>59533</xdr:rowOff>
    </xdr:from>
    <xdr:to>
      <xdr:col>15</xdr:col>
      <xdr:colOff>94211</xdr:colOff>
      <xdr:row>30</xdr:row>
      <xdr:rowOff>74773</xdr:rowOff>
    </xdr:to>
    <xdr:sp macro="" textlink="">
      <xdr:nvSpPr>
        <xdr:cNvPr id="2" name="Rectangle 1">
          <a:extLst>
            <a:ext uri="{FF2B5EF4-FFF2-40B4-BE49-F238E27FC236}">
              <a16:creationId xmlns:a16="http://schemas.microsoft.com/office/drawing/2014/main" id="{9DB8A4F0-DBF9-4AC6-BCE3-54B7742C11AE}"/>
            </a:ext>
          </a:extLst>
        </xdr:cNvPr>
        <xdr:cNvSpPr/>
      </xdr:nvSpPr>
      <xdr:spPr>
        <a:xfrm>
          <a:off x="86591" y="59533"/>
          <a:ext cx="9099665" cy="5860126"/>
        </a:xfrm>
        <a:prstGeom prst="rect">
          <a:avLst/>
        </a:prstGeom>
        <a:solidFill>
          <a:srgbClr val="FC9100"/>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effectLst>
              <a:outerShdw blurRad="50800" dist="38100" dir="2700000" algn="tl" rotWithShape="0">
                <a:prstClr val="black">
                  <a:alpha val="40000"/>
                </a:prstClr>
              </a:outerShdw>
            </a:effectLst>
          </a:endParaRPr>
        </a:p>
      </xdr:txBody>
    </xdr:sp>
    <xdr:clientData/>
  </xdr:twoCellAnchor>
  <xdr:twoCellAnchor>
    <xdr:from>
      <xdr:col>0</xdr:col>
      <xdr:colOff>0</xdr:colOff>
      <xdr:row>3</xdr:row>
      <xdr:rowOff>121920</xdr:rowOff>
    </xdr:from>
    <xdr:to>
      <xdr:col>15</xdr:col>
      <xdr:colOff>7620</xdr:colOff>
      <xdr:row>16</xdr:row>
      <xdr:rowOff>83820</xdr:rowOff>
    </xdr:to>
    <xdr:sp macro="" textlink="">
      <xdr:nvSpPr>
        <xdr:cNvPr id="3" name="TextBox 2">
          <a:extLst>
            <a:ext uri="{FF2B5EF4-FFF2-40B4-BE49-F238E27FC236}">
              <a16:creationId xmlns:a16="http://schemas.microsoft.com/office/drawing/2014/main" id="{FC7232C7-1B1B-4DD3-B621-DF7018BEAE9C}"/>
            </a:ext>
          </a:extLst>
        </xdr:cNvPr>
        <xdr:cNvSpPr txBox="1"/>
      </xdr:nvSpPr>
      <xdr:spPr>
        <a:xfrm>
          <a:off x="0" y="693420"/>
          <a:ext cx="9151620" cy="2438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n-ID" sz="3200"/>
        </a:p>
        <a:p>
          <a:pPr algn="ctr"/>
          <a:r>
            <a:rPr lang="en-ID" sz="3200" b="1">
              <a:solidFill>
                <a:schemeClr val="bg1"/>
              </a:solidFill>
              <a:effectLst>
                <a:outerShdw blurRad="50800" dist="38100" dir="5400000" algn="t" rotWithShape="0">
                  <a:prstClr val="black">
                    <a:alpha val="40000"/>
                  </a:prstClr>
                </a:outerShdw>
              </a:effectLst>
              <a:latin typeface="Montserrat" panose="00000500000000000000" pitchFamily="2" charset="0"/>
              <a:cs typeface="Aharoni" panose="02010803020104030203" pitchFamily="2" charset="-79"/>
            </a:rPr>
            <a:t>SELAMAT</a:t>
          </a:r>
          <a:r>
            <a:rPr lang="en-ID" sz="3200" b="1" baseline="0">
              <a:solidFill>
                <a:schemeClr val="bg1"/>
              </a:solidFill>
              <a:effectLst>
                <a:outerShdw blurRad="50800" dist="38100" dir="5400000" algn="t" rotWithShape="0">
                  <a:prstClr val="black">
                    <a:alpha val="40000"/>
                  </a:prstClr>
                </a:outerShdw>
              </a:effectLst>
              <a:latin typeface="Montserrat" panose="00000500000000000000" pitchFamily="2" charset="0"/>
              <a:cs typeface="Aharoni" panose="02010803020104030203" pitchFamily="2" charset="-79"/>
            </a:rPr>
            <a:t> DATANG DI MODUL </a:t>
          </a:r>
          <a:r>
            <a:rPr lang="en-ID" sz="3200" b="1" baseline="0">
              <a:solidFill>
                <a:schemeClr val="tx2"/>
              </a:solidFill>
              <a:effectLst>
                <a:outerShdw blurRad="50800" dist="38100" dir="5400000" algn="t" rotWithShape="0">
                  <a:prstClr val="black">
                    <a:alpha val="40000"/>
                  </a:prstClr>
                </a:outerShdw>
              </a:effectLst>
              <a:latin typeface="Montserrat" panose="00000500000000000000" pitchFamily="2" charset="0"/>
              <a:cs typeface="Aharoni" panose="02010803020104030203" pitchFamily="2" charset="-79"/>
            </a:rPr>
            <a:t>BAB </a:t>
          </a:r>
          <a:r>
            <a:rPr lang="en-ID" sz="3200" b="1" baseline="0">
              <a:solidFill>
                <a:schemeClr val="tx2"/>
              </a:solidFill>
              <a:effectLst>
                <a:outerShdw blurRad="50800" dist="38100" dir="5400000" algn="t" rotWithShape="0">
                  <a:prstClr val="black">
                    <a:alpha val="40000"/>
                  </a:prstClr>
                </a:outerShdw>
              </a:effectLst>
              <a:latin typeface="Times New Roman" panose="02020603050405020304" pitchFamily="18" charset="0"/>
              <a:cs typeface="Times New Roman" panose="02020603050405020304" pitchFamily="18" charset="0"/>
            </a:rPr>
            <a:t>I</a:t>
          </a:r>
        </a:p>
        <a:p>
          <a:pPr algn="ctr"/>
          <a:r>
            <a:rPr lang="en-ID" sz="3200" b="1" baseline="0">
              <a:solidFill>
                <a:schemeClr val="bg1"/>
              </a:solidFill>
              <a:effectLst>
                <a:outerShdw blurRad="50800" dist="38100" dir="5400000" algn="t" rotWithShape="0">
                  <a:prstClr val="black">
                    <a:alpha val="40000"/>
                  </a:prstClr>
                </a:outerShdw>
              </a:effectLst>
              <a:latin typeface="Montserrat" panose="00000500000000000000" pitchFamily="2" charset="0"/>
              <a:cs typeface="Times New Roman" panose="02020603050405020304" pitchFamily="18" charset="0"/>
            </a:rPr>
            <a:t>AKUNTANSI BIAYA</a:t>
          </a:r>
        </a:p>
        <a:p>
          <a:pPr algn="ctr"/>
          <a:endParaRPr lang="en-ID" sz="1800" baseline="0"/>
        </a:p>
        <a:p>
          <a:pPr algn="ctr"/>
          <a:r>
            <a:rPr lang="en-ID" sz="1600" i="1" baseline="0">
              <a:solidFill>
                <a:schemeClr val="bg1"/>
              </a:solidFill>
              <a:latin typeface="Georgia" panose="02040502050405020303" pitchFamily="18" charset="0"/>
            </a:rPr>
            <a:t>Silahkan pilih contoh kasus atau kasus yang tersedia dibawah ini</a:t>
          </a:r>
          <a:endParaRPr lang="en-ID" sz="1600" i="1">
            <a:solidFill>
              <a:schemeClr val="bg1"/>
            </a:solidFill>
            <a:latin typeface="Georgia" panose="02040502050405020303" pitchFamily="18" charset="0"/>
          </a:endParaRPr>
        </a:p>
      </xdr:txBody>
    </xdr:sp>
    <xdr:clientData/>
  </xdr:twoCellAnchor>
  <xdr:twoCellAnchor>
    <xdr:from>
      <xdr:col>0</xdr:col>
      <xdr:colOff>0</xdr:colOff>
      <xdr:row>23</xdr:row>
      <xdr:rowOff>121920</xdr:rowOff>
    </xdr:from>
    <xdr:to>
      <xdr:col>15</xdr:col>
      <xdr:colOff>0</xdr:colOff>
      <xdr:row>26</xdr:row>
      <xdr:rowOff>57150</xdr:rowOff>
    </xdr:to>
    <xdr:sp macro="" textlink="">
      <xdr:nvSpPr>
        <xdr:cNvPr id="5" name="TextBox 4">
          <a:extLst>
            <a:ext uri="{FF2B5EF4-FFF2-40B4-BE49-F238E27FC236}">
              <a16:creationId xmlns:a16="http://schemas.microsoft.com/office/drawing/2014/main" id="{1024D890-0732-40BA-BFE5-FEACCA80465E}"/>
            </a:ext>
          </a:extLst>
        </xdr:cNvPr>
        <xdr:cNvSpPr txBox="1"/>
      </xdr:nvSpPr>
      <xdr:spPr>
        <a:xfrm>
          <a:off x="0" y="4503420"/>
          <a:ext cx="9144000" cy="5067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ID" sz="1100" b="0">
              <a:solidFill>
                <a:schemeClr val="tx2"/>
              </a:solidFill>
            </a:rPr>
            <a:t>LABORATORIUM AKUNTANSI</a:t>
          </a:r>
          <a:r>
            <a:rPr lang="en-ID" sz="1100" b="0" baseline="0">
              <a:solidFill>
                <a:schemeClr val="tx2"/>
              </a:solidFill>
            </a:rPr>
            <a:t> MENENGAH</a:t>
          </a:r>
        </a:p>
        <a:p>
          <a:pPr algn="ctr"/>
          <a:r>
            <a:rPr lang="en-ID" sz="1100" b="0" baseline="0">
              <a:solidFill>
                <a:schemeClr val="tx2"/>
              </a:solidFill>
            </a:rPr>
            <a:t>UNIVERSITAS GUNADARMA</a:t>
          </a:r>
          <a:endParaRPr lang="en-ID" sz="1100" b="0">
            <a:solidFill>
              <a:schemeClr val="tx2"/>
            </a:solidFill>
          </a:endParaRPr>
        </a:p>
      </xdr:txBody>
    </xdr:sp>
    <xdr:clientData/>
  </xdr:twoCellAnchor>
  <xdr:twoCellAnchor>
    <xdr:from>
      <xdr:col>5</xdr:col>
      <xdr:colOff>391513</xdr:colOff>
      <xdr:row>0</xdr:row>
      <xdr:rowOff>61427</xdr:rowOff>
    </xdr:from>
    <xdr:to>
      <xdr:col>9</xdr:col>
      <xdr:colOff>43647</xdr:colOff>
      <xdr:row>5</xdr:row>
      <xdr:rowOff>23635</xdr:rowOff>
    </xdr:to>
    <xdr:sp macro="" textlink="">
      <xdr:nvSpPr>
        <xdr:cNvPr id="7" name="Rectangle: Top Corners Rounded 6">
          <a:extLst>
            <a:ext uri="{FF2B5EF4-FFF2-40B4-BE49-F238E27FC236}">
              <a16:creationId xmlns:a16="http://schemas.microsoft.com/office/drawing/2014/main" id="{0B5E84F0-BD33-474C-8FF4-62220ADFA8B2}"/>
            </a:ext>
          </a:extLst>
        </xdr:cNvPr>
        <xdr:cNvSpPr/>
      </xdr:nvSpPr>
      <xdr:spPr>
        <a:xfrm rot="10800000">
          <a:off x="3439513" y="61427"/>
          <a:ext cx="2090534" cy="914708"/>
        </a:xfrm>
        <a:prstGeom prst="round2SameRect">
          <a:avLst/>
        </a:prstGeom>
        <a:solidFill>
          <a:schemeClr val="bg1"/>
        </a:solidFill>
        <a:ln/>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474731</xdr:colOff>
      <xdr:row>0</xdr:row>
      <xdr:rowOff>3404</xdr:rowOff>
    </xdr:from>
    <xdr:to>
      <xdr:col>7</xdr:col>
      <xdr:colOff>231064</xdr:colOff>
      <xdr:row>4</xdr:row>
      <xdr:rowOff>167886</xdr:rowOff>
    </xdr:to>
    <xdr:pic>
      <xdr:nvPicPr>
        <xdr:cNvPr id="8" name="Picture 31">
          <a:extLst>
            <a:ext uri="{FF2B5EF4-FFF2-40B4-BE49-F238E27FC236}">
              <a16:creationId xmlns:a16="http://schemas.microsoft.com/office/drawing/2014/main" id="{BEEDCC66-9FC6-42D5-B488-27CA349B89BE}"/>
            </a:ext>
          </a:extLst>
        </xdr:cNvPr>
        <xdr:cNvPicPr/>
      </xdr:nvPicPr>
      <xdr:blipFill>
        <a:blip xmlns:r="http://schemas.openxmlformats.org/officeDocument/2006/relationships" r:embed="rId1"/>
        <a:stretch/>
      </xdr:blipFill>
      <xdr:spPr>
        <a:xfrm>
          <a:off x="3522731" y="3404"/>
          <a:ext cx="975533" cy="926482"/>
        </a:xfrm>
        <a:prstGeom prst="rect">
          <a:avLst/>
        </a:prstGeom>
        <a:ln w="0">
          <a:solidFill>
            <a:schemeClr val="accent1"/>
          </a:solidFill>
        </a:ln>
      </xdr:spPr>
    </xdr:pic>
    <xdr:clientData/>
  </xdr:twoCellAnchor>
  <xdr:twoCellAnchor>
    <xdr:from>
      <xdr:col>7</xdr:col>
      <xdr:colOff>370199</xdr:colOff>
      <xdr:row>0</xdr:row>
      <xdr:rowOff>100099</xdr:rowOff>
    </xdr:from>
    <xdr:to>
      <xdr:col>8</xdr:col>
      <xdr:colOff>537990</xdr:colOff>
      <xdr:row>4</xdr:row>
      <xdr:rowOff>118903</xdr:rowOff>
    </xdr:to>
    <xdr:pic>
      <xdr:nvPicPr>
        <xdr:cNvPr id="9" name="Picture 8">
          <a:extLst>
            <a:ext uri="{FF2B5EF4-FFF2-40B4-BE49-F238E27FC236}">
              <a16:creationId xmlns:a16="http://schemas.microsoft.com/office/drawing/2014/main" id="{05719F4E-786F-431F-A213-ABB62BF0545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37399" y="100099"/>
          <a:ext cx="777391" cy="780804"/>
        </a:xfrm>
        <a:prstGeom prst="rect">
          <a:avLst/>
        </a:prstGeom>
        <a:ln>
          <a:noFill/>
        </a:ln>
      </xdr:spPr>
    </xdr:pic>
    <xdr:clientData/>
  </xdr:twoCellAnchor>
  <xdr:twoCellAnchor>
    <xdr:from>
      <xdr:col>0</xdr:col>
      <xdr:colOff>105833</xdr:colOff>
      <xdr:row>0</xdr:row>
      <xdr:rowOff>176389</xdr:rowOff>
    </xdr:from>
    <xdr:to>
      <xdr:col>1</xdr:col>
      <xdr:colOff>517408</xdr:colOff>
      <xdr:row>4</xdr:row>
      <xdr:rowOff>0</xdr:rowOff>
    </xdr:to>
    <xdr:sp macro="" textlink="">
      <xdr:nvSpPr>
        <xdr:cNvPr id="16" name="Arrow: Left 15">
          <a:hlinkClick xmlns:r="http://schemas.openxmlformats.org/officeDocument/2006/relationships" r:id="rId3"/>
          <a:extLst>
            <a:ext uri="{FF2B5EF4-FFF2-40B4-BE49-F238E27FC236}">
              <a16:creationId xmlns:a16="http://schemas.microsoft.com/office/drawing/2014/main" id="{972B5C22-2D3C-ADEC-E03A-1263381AAFFF}"/>
            </a:ext>
          </a:extLst>
        </xdr:cNvPr>
        <xdr:cNvSpPr/>
      </xdr:nvSpPr>
      <xdr:spPr>
        <a:xfrm>
          <a:off x="105833" y="176389"/>
          <a:ext cx="1023056" cy="576204"/>
        </a:xfrm>
        <a:prstGeom prst="leftArrow">
          <a:avLst/>
        </a:prstGeom>
        <a:solidFill>
          <a:schemeClr val="tx2"/>
        </a:soli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l"/>
          <a:r>
            <a:rPr lang="en-US" sz="1100" b="1">
              <a:latin typeface="Montserrat" panose="00000500000000000000" pitchFamily="2" charset="0"/>
            </a:rPr>
            <a:t>Kembali</a:t>
          </a:r>
        </a:p>
      </xdr:txBody>
    </xdr:sp>
    <xdr:clientData/>
  </xdr:twoCellAnchor>
  <xdr:twoCellAnchor>
    <xdr:from>
      <xdr:col>12</xdr:col>
      <xdr:colOff>457127</xdr:colOff>
      <xdr:row>29</xdr:row>
      <xdr:rowOff>5773</xdr:rowOff>
    </xdr:from>
    <xdr:to>
      <xdr:col>14</xdr:col>
      <xdr:colOff>607085</xdr:colOff>
      <xdr:row>30</xdr:row>
      <xdr:rowOff>64904</xdr:rowOff>
    </xdr:to>
    <xdr:sp macro="" textlink="">
      <xdr:nvSpPr>
        <xdr:cNvPr id="6" name="Rectangle 5">
          <a:extLst>
            <a:ext uri="{FF2B5EF4-FFF2-40B4-BE49-F238E27FC236}">
              <a16:creationId xmlns:a16="http://schemas.microsoft.com/office/drawing/2014/main" id="{AFC8229F-A322-4FAD-96AC-66E29FACD131}"/>
            </a:ext>
          </a:extLst>
        </xdr:cNvPr>
        <xdr:cNvSpPr/>
      </xdr:nvSpPr>
      <xdr:spPr>
        <a:xfrm>
          <a:off x="7778303" y="5602489"/>
          <a:ext cx="1370155" cy="25212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000" b="1" baseline="0"/>
            <a:t>Pengembang : Fahmi</a:t>
          </a:r>
          <a:endParaRPr lang="en-US" sz="1000" b="1"/>
        </a:p>
      </xdr:txBody>
    </xdr:sp>
    <xdr:clientData/>
  </xdr:twoCellAnchor>
  <xdr:oneCellAnchor>
    <xdr:from>
      <xdr:col>8</xdr:col>
      <xdr:colOff>174406</xdr:colOff>
      <xdr:row>17</xdr:row>
      <xdr:rowOff>81068</xdr:rowOff>
    </xdr:from>
    <xdr:ext cx="1266913" cy="611564"/>
    <xdr:sp macro="" textlink="">
      <xdr:nvSpPr>
        <xdr:cNvPr id="21" name="Shape 7">
          <a:hlinkClick xmlns:r="http://schemas.openxmlformats.org/officeDocument/2006/relationships" r:id="rId4"/>
          <a:extLst>
            <a:ext uri="{FF2B5EF4-FFF2-40B4-BE49-F238E27FC236}">
              <a16:creationId xmlns:a16="http://schemas.microsoft.com/office/drawing/2014/main" id="{608B7357-CE65-4450-A60A-B0B84A28A568}"/>
            </a:ext>
          </a:extLst>
        </xdr:cNvPr>
        <xdr:cNvSpPr/>
      </xdr:nvSpPr>
      <xdr:spPr>
        <a:xfrm>
          <a:off x="5023497" y="3235451"/>
          <a:ext cx="1266913" cy="611564"/>
        </a:xfrm>
        <a:prstGeom prst="roundRect">
          <a:avLst/>
        </a:prstGeom>
        <a:solidFill>
          <a:sysClr val="window" lastClr="FFFFFF"/>
        </a:solidFill>
        <a:ln w="38100">
          <a:solidFill>
            <a:schemeClr val="tx2"/>
          </a:solidFill>
          <a:headEnd type="none" w="sm" len="sm"/>
          <a:tailEnd type="none" w="sm" len="sm"/>
        </a:ln>
      </xdr:spPr>
      <xdr:style>
        <a:lnRef idx="0">
          <a:schemeClr val="accent2"/>
        </a:lnRef>
        <a:fillRef idx="3">
          <a:schemeClr val="accent2"/>
        </a:fillRef>
        <a:effectRef idx="3">
          <a:schemeClr val="accent2"/>
        </a:effectRef>
        <a:fontRef idx="minor">
          <a:schemeClr val="lt1"/>
        </a:fontRef>
      </xdr:style>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Segoe UI" panose="020B0502040204020203" pitchFamily="34" charset="0"/>
              <a:ea typeface="Calibri"/>
              <a:cs typeface="Segoe UI" panose="020B0502040204020203" pitchFamily="34" charset="0"/>
              <a:sym typeface="Calibri"/>
            </a:rPr>
            <a:t>KASUS 1</a:t>
          </a:r>
          <a:endParaRPr sz="1100" b="0" strike="noStrike">
            <a:solidFill>
              <a:schemeClr val="tx1"/>
            </a:solidFill>
            <a:latin typeface="Segoe UI" panose="020B0502040204020203" pitchFamily="34" charset="0"/>
            <a:ea typeface="Times New Roman"/>
            <a:cs typeface="Segoe UI" panose="020B0502040204020203" pitchFamily="34" charset="0"/>
            <a:sym typeface="Times New Roman"/>
          </a:endParaRPr>
        </a:p>
      </xdr:txBody>
    </xdr:sp>
    <xdr:clientData fLocksWithSheet="0"/>
  </xdr:oneCellAnchor>
  <xdr:oneCellAnchor>
    <xdr:from>
      <xdr:col>1</xdr:col>
      <xdr:colOff>480890</xdr:colOff>
      <xdr:row>17</xdr:row>
      <xdr:rowOff>40979</xdr:rowOff>
    </xdr:from>
    <xdr:ext cx="1266913" cy="591179"/>
    <xdr:sp macro="" textlink="">
      <xdr:nvSpPr>
        <xdr:cNvPr id="22" name="Shape 18">
          <a:hlinkClick xmlns:r="http://schemas.openxmlformats.org/officeDocument/2006/relationships" r:id="rId5"/>
          <a:extLst>
            <a:ext uri="{FF2B5EF4-FFF2-40B4-BE49-F238E27FC236}">
              <a16:creationId xmlns:a16="http://schemas.microsoft.com/office/drawing/2014/main" id="{4B3BE05C-BF47-42D2-B0AD-0574EDD538B8}"/>
            </a:ext>
          </a:extLst>
        </xdr:cNvPr>
        <xdr:cNvSpPr/>
      </xdr:nvSpPr>
      <xdr:spPr>
        <a:xfrm>
          <a:off x="1087026" y="3195362"/>
          <a:ext cx="1266913" cy="591179"/>
        </a:xfrm>
        <a:prstGeom prst="roundRect">
          <a:avLst/>
        </a:prstGeom>
        <a:solidFill>
          <a:sysClr val="window" lastClr="FFFFFF"/>
        </a:solidFill>
        <a:ln w="38100">
          <a:solidFill>
            <a:schemeClr val="tx2"/>
          </a:solidFill>
          <a:headEnd type="none" w="sm" len="sm"/>
          <a:tailEnd type="none" w="sm" len="sm"/>
        </a:ln>
      </xdr:spPr>
      <xdr:style>
        <a:lnRef idx="0">
          <a:schemeClr val="accent2"/>
        </a:lnRef>
        <a:fillRef idx="3">
          <a:schemeClr val="accent2"/>
        </a:fillRef>
        <a:effectRef idx="3">
          <a:schemeClr val="accent2"/>
        </a:effectRef>
        <a:fontRef idx="minor">
          <a:schemeClr val="lt1"/>
        </a:fontRef>
      </xdr:style>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Segoe UI" panose="020B0502040204020203" pitchFamily="34" charset="0"/>
              <a:ea typeface="Calibri"/>
              <a:cs typeface="Segoe UI" panose="020B0502040204020203" pitchFamily="34" charset="0"/>
              <a:sym typeface="Calibri"/>
            </a:rPr>
            <a:t>COKAS 1</a:t>
          </a:r>
          <a:endParaRPr sz="1100" b="0" strike="noStrike">
            <a:solidFill>
              <a:srgbClr val="000000"/>
            </a:solidFill>
            <a:latin typeface="Segoe UI" panose="020B0502040204020203" pitchFamily="34" charset="0"/>
            <a:ea typeface="Times New Roman"/>
            <a:cs typeface="Segoe UI" panose="020B0502040204020203" pitchFamily="34" charset="0"/>
            <a:sym typeface="Times New Roman"/>
          </a:endParaRPr>
        </a:p>
      </xdr:txBody>
    </xdr:sp>
    <xdr:clientData fLocksWithSheet="0"/>
  </xdr:oneCellAnchor>
  <xdr:oneCellAnchor>
    <xdr:from>
      <xdr:col>5</xdr:col>
      <xdr:colOff>14178</xdr:colOff>
      <xdr:row>17</xdr:row>
      <xdr:rowOff>63441</xdr:rowOff>
    </xdr:from>
    <xdr:ext cx="1266913" cy="591179"/>
    <xdr:sp macro="" textlink="">
      <xdr:nvSpPr>
        <xdr:cNvPr id="23" name="Shape 18">
          <a:hlinkClick xmlns:r="http://schemas.openxmlformats.org/officeDocument/2006/relationships" r:id="rId6"/>
          <a:extLst>
            <a:ext uri="{FF2B5EF4-FFF2-40B4-BE49-F238E27FC236}">
              <a16:creationId xmlns:a16="http://schemas.microsoft.com/office/drawing/2014/main" id="{6F277F1F-6746-4BF2-A924-1D765B277E0E}"/>
            </a:ext>
          </a:extLst>
        </xdr:cNvPr>
        <xdr:cNvSpPr/>
      </xdr:nvSpPr>
      <xdr:spPr>
        <a:xfrm>
          <a:off x="3044860" y="3217824"/>
          <a:ext cx="1266913" cy="591179"/>
        </a:xfrm>
        <a:prstGeom prst="roundRect">
          <a:avLst/>
        </a:prstGeom>
        <a:solidFill>
          <a:sysClr val="window" lastClr="FFFFFF"/>
        </a:solidFill>
        <a:ln w="38100">
          <a:solidFill>
            <a:schemeClr val="tx2"/>
          </a:solidFill>
          <a:headEnd type="none" w="sm" len="sm"/>
          <a:tailEnd type="none" w="sm" len="sm"/>
        </a:ln>
      </xdr:spPr>
      <xdr:style>
        <a:lnRef idx="0">
          <a:schemeClr val="accent2"/>
        </a:lnRef>
        <a:fillRef idx="3">
          <a:schemeClr val="accent2"/>
        </a:fillRef>
        <a:effectRef idx="3">
          <a:schemeClr val="accent2"/>
        </a:effectRef>
        <a:fontRef idx="minor">
          <a:schemeClr val="lt1"/>
        </a:fontRef>
      </xdr:style>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Segoe UI" panose="020B0502040204020203" pitchFamily="34" charset="0"/>
              <a:ea typeface="Calibri"/>
              <a:cs typeface="Segoe UI" panose="020B0502040204020203" pitchFamily="34" charset="0"/>
              <a:sym typeface="Calibri"/>
            </a:rPr>
            <a:t>COKAS 2</a:t>
          </a:r>
          <a:endParaRPr sz="1100" b="0" strike="noStrike">
            <a:solidFill>
              <a:srgbClr val="000000"/>
            </a:solidFill>
            <a:latin typeface="Segoe UI" panose="020B0502040204020203" pitchFamily="34" charset="0"/>
            <a:ea typeface="Times New Roman"/>
            <a:cs typeface="Segoe UI" panose="020B0502040204020203" pitchFamily="34" charset="0"/>
            <a:sym typeface="Times New Roman"/>
          </a:endParaRPr>
        </a:p>
      </xdr:txBody>
    </xdr:sp>
    <xdr:clientData fLocksWithSheet="0"/>
  </xdr:oneCellAnchor>
  <xdr:oneCellAnchor>
    <xdr:from>
      <xdr:col>11</xdr:col>
      <xdr:colOff>260542</xdr:colOff>
      <xdr:row>17</xdr:row>
      <xdr:rowOff>91551</xdr:rowOff>
    </xdr:from>
    <xdr:ext cx="1266913" cy="611564"/>
    <xdr:sp macro="" textlink="">
      <xdr:nvSpPr>
        <xdr:cNvPr id="24" name="Shape 7">
          <a:hlinkClick xmlns:r="http://schemas.openxmlformats.org/officeDocument/2006/relationships" r:id="rId7"/>
          <a:extLst>
            <a:ext uri="{FF2B5EF4-FFF2-40B4-BE49-F238E27FC236}">
              <a16:creationId xmlns:a16="http://schemas.microsoft.com/office/drawing/2014/main" id="{ED5C1863-80DD-410E-8FDA-F5D7D62C9166}"/>
            </a:ext>
          </a:extLst>
        </xdr:cNvPr>
        <xdr:cNvSpPr/>
      </xdr:nvSpPr>
      <xdr:spPr>
        <a:xfrm>
          <a:off x="6928042" y="3245934"/>
          <a:ext cx="1266913" cy="611564"/>
        </a:xfrm>
        <a:prstGeom prst="roundRect">
          <a:avLst/>
        </a:prstGeom>
        <a:solidFill>
          <a:sysClr val="window" lastClr="FFFFFF"/>
        </a:solidFill>
        <a:ln w="38100">
          <a:solidFill>
            <a:schemeClr val="tx2"/>
          </a:solidFill>
          <a:headEnd type="none" w="sm" len="sm"/>
          <a:tailEnd type="none" w="sm" len="sm"/>
        </a:ln>
      </xdr:spPr>
      <xdr:style>
        <a:lnRef idx="0">
          <a:schemeClr val="accent2"/>
        </a:lnRef>
        <a:fillRef idx="3">
          <a:schemeClr val="accent2"/>
        </a:fillRef>
        <a:effectRef idx="3">
          <a:schemeClr val="accent2"/>
        </a:effectRef>
        <a:fontRef idx="minor">
          <a:schemeClr val="lt1"/>
        </a:fontRef>
      </xdr:style>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Segoe UI" panose="020B0502040204020203" pitchFamily="34" charset="0"/>
              <a:ea typeface="Calibri"/>
              <a:cs typeface="Segoe UI" panose="020B0502040204020203" pitchFamily="34" charset="0"/>
              <a:sym typeface="Calibri"/>
            </a:rPr>
            <a:t>KASUS 2</a:t>
          </a:r>
          <a:endParaRPr sz="1100" b="0" strike="noStrike">
            <a:solidFill>
              <a:schemeClr val="tx1"/>
            </a:solidFill>
            <a:latin typeface="Segoe UI" panose="020B0502040204020203" pitchFamily="34" charset="0"/>
            <a:ea typeface="Times New Roman"/>
            <a:cs typeface="Segoe UI" panose="020B0502040204020203" pitchFamily="34" charset="0"/>
            <a:sym typeface="Times New Roman"/>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59533</xdr:rowOff>
    </xdr:from>
    <xdr:to>
      <xdr:col>15</xdr:col>
      <xdr:colOff>7620</xdr:colOff>
      <xdr:row>30</xdr:row>
      <xdr:rowOff>74773</xdr:rowOff>
    </xdr:to>
    <xdr:sp macro="" textlink="">
      <xdr:nvSpPr>
        <xdr:cNvPr id="2" name="Rectangle 1">
          <a:extLst>
            <a:ext uri="{FF2B5EF4-FFF2-40B4-BE49-F238E27FC236}">
              <a16:creationId xmlns:a16="http://schemas.microsoft.com/office/drawing/2014/main" id="{9BDBFD10-5EA2-4D6E-AA20-9B7C7ABCD7CD}"/>
            </a:ext>
          </a:extLst>
        </xdr:cNvPr>
        <xdr:cNvSpPr/>
      </xdr:nvSpPr>
      <xdr:spPr>
        <a:xfrm>
          <a:off x="0" y="59533"/>
          <a:ext cx="9170256" cy="5606001"/>
        </a:xfrm>
        <a:prstGeom prst="rect">
          <a:avLst/>
        </a:prstGeom>
        <a:solidFill>
          <a:srgbClr val="FC9100"/>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effectLst>
              <a:outerShdw blurRad="50800" dist="38100" dir="2700000" algn="tl" rotWithShape="0">
                <a:prstClr val="black">
                  <a:alpha val="40000"/>
                </a:prstClr>
              </a:outerShdw>
            </a:effectLst>
          </a:endParaRPr>
        </a:p>
      </xdr:txBody>
    </xdr:sp>
    <xdr:clientData/>
  </xdr:twoCellAnchor>
  <xdr:twoCellAnchor>
    <xdr:from>
      <xdr:col>0</xdr:col>
      <xdr:colOff>0</xdr:colOff>
      <xdr:row>3</xdr:row>
      <xdr:rowOff>121920</xdr:rowOff>
    </xdr:from>
    <xdr:to>
      <xdr:col>15</xdr:col>
      <xdr:colOff>7620</xdr:colOff>
      <xdr:row>16</xdr:row>
      <xdr:rowOff>83820</xdr:rowOff>
    </xdr:to>
    <xdr:sp macro="" textlink="">
      <xdr:nvSpPr>
        <xdr:cNvPr id="3" name="TextBox 2">
          <a:extLst>
            <a:ext uri="{FF2B5EF4-FFF2-40B4-BE49-F238E27FC236}">
              <a16:creationId xmlns:a16="http://schemas.microsoft.com/office/drawing/2014/main" id="{E35E6D07-25BF-47CD-8238-CCCECDA2439B}"/>
            </a:ext>
          </a:extLst>
        </xdr:cNvPr>
        <xdr:cNvSpPr txBox="1"/>
      </xdr:nvSpPr>
      <xdr:spPr>
        <a:xfrm>
          <a:off x="0" y="693420"/>
          <a:ext cx="9151620" cy="2438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n-ID" sz="3200"/>
        </a:p>
        <a:p>
          <a:pPr algn="ctr"/>
          <a:r>
            <a:rPr lang="en-ID" sz="3200" b="1">
              <a:solidFill>
                <a:schemeClr val="bg1"/>
              </a:solidFill>
              <a:effectLst>
                <a:outerShdw blurRad="50800" dist="38100" dir="5400000" algn="t" rotWithShape="0">
                  <a:prstClr val="black">
                    <a:alpha val="40000"/>
                  </a:prstClr>
                </a:outerShdw>
              </a:effectLst>
              <a:latin typeface="Montserrat" panose="00000500000000000000" pitchFamily="2" charset="0"/>
              <a:cs typeface="Aharoni" panose="02010803020104030203" pitchFamily="2" charset="-79"/>
            </a:rPr>
            <a:t>SELAMAT</a:t>
          </a:r>
          <a:r>
            <a:rPr lang="en-ID" sz="3200" b="1" baseline="0">
              <a:solidFill>
                <a:schemeClr val="bg1"/>
              </a:solidFill>
              <a:effectLst>
                <a:outerShdw blurRad="50800" dist="38100" dir="5400000" algn="t" rotWithShape="0">
                  <a:prstClr val="black">
                    <a:alpha val="40000"/>
                  </a:prstClr>
                </a:outerShdw>
              </a:effectLst>
              <a:latin typeface="Montserrat" panose="00000500000000000000" pitchFamily="2" charset="0"/>
              <a:cs typeface="Aharoni" panose="02010803020104030203" pitchFamily="2" charset="-79"/>
            </a:rPr>
            <a:t> DATANG DI MODUL </a:t>
          </a:r>
          <a:r>
            <a:rPr lang="en-ID" sz="3200" b="1" baseline="0">
              <a:solidFill>
                <a:schemeClr val="tx2"/>
              </a:solidFill>
              <a:effectLst>
                <a:outerShdw blurRad="50800" dist="38100" dir="5400000" algn="t" rotWithShape="0">
                  <a:prstClr val="black">
                    <a:alpha val="40000"/>
                  </a:prstClr>
                </a:outerShdw>
              </a:effectLst>
              <a:latin typeface="Montserrat" panose="00000500000000000000" pitchFamily="2" charset="0"/>
              <a:cs typeface="Aharoni" panose="02010803020104030203" pitchFamily="2" charset="-79"/>
            </a:rPr>
            <a:t>BAB </a:t>
          </a:r>
          <a:r>
            <a:rPr lang="en-ID" sz="3200" b="1" baseline="0">
              <a:solidFill>
                <a:schemeClr val="tx2"/>
              </a:solidFill>
              <a:effectLst>
                <a:outerShdw blurRad="50800" dist="38100" dir="5400000" algn="t" rotWithShape="0">
                  <a:prstClr val="black">
                    <a:alpha val="40000"/>
                  </a:prstClr>
                </a:outerShdw>
              </a:effectLst>
              <a:latin typeface="Times New Roman" panose="02020603050405020304" pitchFamily="18" charset="0"/>
              <a:cs typeface="Times New Roman" panose="02020603050405020304" pitchFamily="18" charset="0"/>
            </a:rPr>
            <a:t>II</a:t>
          </a:r>
        </a:p>
        <a:p>
          <a:pPr algn="ctr"/>
          <a:r>
            <a:rPr lang="en-ID" sz="3200" b="1" baseline="0">
              <a:solidFill>
                <a:schemeClr val="bg1"/>
              </a:solidFill>
              <a:effectLst>
                <a:outerShdw blurRad="50800" dist="38100" dir="5400000" algn="t" rotWithShape="0">
                  <a:prstClr val="black">
                    <a:alpha val="40000"/>
                  </a:prstClr>
                </a:outerShdw>
              </a:effectLst>
              <a:latin typeface="Montserrat" panose="00000500000000000000" pitchFamily="2" charset="0"/>
              <a:cs typeface="Times New Roman" panose="02020603050405020304" pitchFamily="18" charset="0"/>
            </a:rPr>
            <a:t>AKUNTANSI BIAYA</a:t>
          </a:r>
        </a:p>
        <a:p>
          <a:pPr algn="ctr"/>
          <a:endParaRPr lang="en-ID" sz="1800" baseline="0"/>
        </a:p>
        <a:p>
          <a:pPr algn="ctr"/>
          <a:r>
            <a:rPr lang="en-ID" sz="1600" i="1" baseline="0">
              <a:solidFill>
                <a:schemeClr val="bg1"/>
              </a:solidFill>
              <a:latin typeface="Georgia" panose="02040502050405020303" pitchFamily="18" charset="0"/>
            </a:rPr>
            <a:t>Silahkan pilih contoh kasus atau kasus yang tersedia dibawah ini</a:t>
          </a:r>
          <a:endParaRPr lang="en-ID" sz="1600" i="1">
            <a:solidFill>
              <a:schemeClr val="bg1"/>
            </a:solidFill>
            <a:latin typeface="Georgia" panose="02040502050405020303" pitchFamily="18" charset="0"/>
          </a:endParaRPr>
        </a:p>
      </xdr:txBody>
    </xdr:sp>
    <xdr:clientData/>
  </xdr:twoCellAnchor>
  <xdr:twoCellAnchor>
    <xdr:from>
      <xdr:col>0</xdr:col>
      <xdr:colOff>0</xdr:colOff>
      <xdr:row>23</xdr:row>
      <xdr:rowOff>121920</xdr:rowOff>
    </xdr:from>
    <xdr:to>
      <xdr:col>15</xdr:col>
      <xdr:colOff>0</xdr:colOff>
      <xdr:row>26</xdr:row>
      <xdr:rowOff>57150</xdr:rowOff>
    </xdr:to>
    <xdr:sp macro="" textlink="">
      <xdr:nvSpPr>
        <xdr:cNvPr id="4" name="TextBox 3">
          <a:extLst>
            <a:ext uri="{FF2B5EF4-FFF2-40B4-BE49-F238E27FC236}">
              <a16:creationId xmlns:a16="http://schemas.microsoft.com/office/drawing/2014/main" id="{944E2137-89C8-41B4-8FE1-40B5516CD8DA}"/>
            </a:ext>
          </a:extLst>
        </xdr:cNvPr>
        <xdr:cNvSpPr txBox="1"/>
      </xdr:nvSpPr>
      <xdr:spPr>
        <a:xfrm>
          <a:off x="0" y="4503420"/>
          <a:ext cx="9144000" cy="5067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ID" sz="1100" b="0">
              <a:solidFill>
                <a:schemeClr val="tx2"/>
              </a:solidFill>
            </a:rPr>
            <a:t>LABORATORIUM AKUNTANSI</a:t>
          </a:r>
          <a:r>
            <a:rPr lang="en-ID" sz="1100" b="0" baseline="0">
              <a:solidFill>
                <a:schemeClr val="tx2"/>
              </a:solidFill>
            </a:rPr>
            <a:t> MENENGAH</a:t>
          </a:r>
        </a:p>
        <a:p>
          <a:pPr algn="ctr"/>
          <a:r>
            <a:rPr lang="en-ID" sz="1100" b="0" baseline="0">
              <a:solidFill>
                <a:schemeClr val="tx2"/>
              </a:solidFill>
            </a:rPr>
            <a:t>UNIVERSITAS GUNADARMA</a:t>
          </a:r>
          <a:endParaRPr lang="en-ID" sz="1100" b="0">
            <a:solidFill>
              <a:schemeClr val="tx2"/>
            </a:solidFill>
          </a:endParaRPr>
        </a:p>
      </xdr:txBody>
    </xdr:sp>
    <xdr:clientData/>
  </xdr:twoCellAnchor>
  <xdr:twoCellAnchor>
    <xdr:from>
      <xdr:col>5</xdr:col>
      <xdr:colOff>391513</xdr:colOff>
      <xdr:row>0</xdr:row>
      <xdr:rowOff>61427</xdr:rowOff>
    </xdr:from>
    <xdr:to>
      <xdr:col>9</xdr:col>
      <xdr:colOff>43647</xdr:colOff>
      <xdr:row>5</xdr:row>
      <xdr:rowOff>23635</xdr:rowOff>
    </xdr:to>
    <xdr:sp macro="" textlink="">
      <xdr:nvSpPr>
        <xdr:cNvPr id="6" name="Rectangle: Top Corners Rounded 5">
          <a:extLst>
            <a:ext uri="{FF2B5EF4-FFF2-40B4-BE49-F238E27FC236}">
              <a16:creationId xmlns:a16="http://schemas.microsoft.com/office/drawing/2014/main" id="{47098507-8EE1-4A11-95A2-864EF0ABB6DE}"/>
            </a:ext>
          </a:extLst>
        </xdr:cNvPr>
        <xdr:cNvSpPr/>
      </xdr:nvSpPr>
      <xdr:spPr>
        <a:xfrm rot="10800000">
          <a:off x="3439513" y="61427"/>
          <a:ext cx="2090534" cy="914708"/>
        </a:xfrm>
        <a:prstGeom prst="round2SameRect">
          <a:avLst/>
        </a:prstGeom>
        <a:solidFill>
          <a:schemeClr val="bg1"/>
        </a:solidFill>
        <a:ln/>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474731</xdr:colOff>
      <xdr:row>0</xdr:row>
      <xdr:rowOff>3404</xdr:rowOff>
    </xdr:from>
    <xdr:to>
      <xdr:col>7</xdr:col>
      <xdr:colOff>231064</xdr:colOff>
      <xdr:row>4</xdr:row>
      <xdr:rowOff>167886</xdr:rowOff>
    </xdr:to>
    <xdr:pic>
      <xdr:nvPicPr>
        <xdr:cNvPr id="7" name="Picture 31">
          <a:extLst>
            <a:ext uri="{FF2B5EF4-FFF2-40B4-BE49-F238E27FC236}">
              <a16:creationId xmlns:a16="http://schemas.microsoft.com/office/drawing/2014/main" id="{5D24EA6D-F37E-452E-AA81-633770113BAF}"/>
            </a:ext>
          </a:extLst>
        </xdr:cNvPr>
        <xdr:cNvPicPr/>
      </xdr:nvPicPr>
      <xdr:blipFill>
        <a:blip xmlns:r="http://schemas.openxmlformats.org/officeDocument/2006/relationships" r:embed="rId1"/>
        <a:stretch/>
      </xdr:blipFill>
      <xdr:spPr>
        <a:xfrm>
          <a:off x="3522731" y="3404"/>
          <a:ext cx="975533" cy="926482"/>
        </a:xfrm>
        <a:prstGeom prst="rect">
          <a:avLst/>
        </a:prstGeom>
        <a:ln w="0">
          <a:solidFill>
            <a:schemeClr val="accent1"/>
          </a:solidFill>
        </a:ln>
      </xdr:spPr>
    </xdr:pic>
    <xdr:clientData/>
  </xdr:twoCellAnchor>
  <xdr:twoCellAnchor>
    <xdr:from>
      <xdr:col>7</xdr:col>
      <xdr:colOff>370199</xdr:colOff>
      <xdr:row>0</xdr:row>
      <xdr:rowOff>100099</xdr:rowOff>
    </xdr:from>
    <xdr:to>
      <xdr:col>8</xdr:col>
      <xdr:colOff>537990</xdr:colOff>
      <xdr:row>4</xdr:row>
      <xdr:rowOff>118903</xdr:rowOff>
    </xdr:to>
    <xdr:pic>
      <xdr:nvPicPr>
        <xdr:cNvPr id="8" name="Picture 7">
          <a:extLst>
            <a:ext uri="{FF2B5EF4-FFF2-40B4-BE49-F238E27FC236}">
              <a16:creationId xmlns:a16="http://schemas.microsoft.com/office/drawing/2014/main" id="{181A3884-FFF4-47D6-A0AD-28B0A513B38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37399" y="100099"/>
          <a:ext cx="777391" cy="780804"/>
        </a:xfrm>
        <a:prstGeom prst="rect">
          <a:avLst/>
        </a:prstGeom>
        <a:ln>
          <a:noFill/>
        </a:ln>
      </xdr:spPr>
    </xdr:pic>
    <xdr:clientData/>
  </xdr:twoCellAnchor>
  <xdr:twoCellAnchor>
    <xdr:from>
      <xdr:col>0</xdr:col>
      <xdr:colOff>105833</xdr:colOff>
      <xdr:row>0</xdr:row>
      <xdr:rowOff>176389</xdr:rowOff>
    </xdr:from>
    <xdr:to>
      <xdr:col>1</xdr:col>
      <xdr:colOff>517408</xdr:colOff>
      <xdr:row>4</xdr:row>
      <xdr:rowOff>0</xdr:rowOff>
    </xdr:to>
    <xdr:sp macro="" textlink="">
      <xdr:nvSpPr>
        <xdr:cNvPr id="12" name="Arrow: Left 11">
          <a:hlinkClick xmlns:r="http://schemas.openxmlformats.org/officeDocument/2006/relationships" r:id="rId3"/>
          <a:extLst>
            <a:ext uri="{FF2B5EF4-FFF2-40B4-BE49-F238E27FC236}">
              <a16:creationId xmlns:a16="http://schemas.microsoft.com/office/drawing/2014/main" id="{D8BD89A0-AAEA-46E6-B0A2-FAC777153668}"/>
            </a:ext>
          </a:extLst>
        </xdr:cNvPr>
        <xdr:cNvSpPr/>
      </xdr:nvSpPr>
      <xdr:spPr>
        <a:xfrm>
          <a:off x="105833" y="176389"/>
          <a:ext cx="1021175" cy="585611"/>
        </a:xfrm>
        <a:prstGeom prst="leftArrow">
          <a:avLst/>
        </a:prstGeom>
        <a:solidFill>
          <a:schemeClr val="tx2"/>
        </a:soli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l"/>
          <a:r>
            <a:rPr lang="en-US" sz="1100" b="1">
              <a:latin typeface="Montserrat" panose="00000500000000000000" pitchFamily="2" charset="0"/>
            </a:rPr>
            <a:t>Kembali</a:t>
          </a:r>
        </a:p>
      </xdr:txBody>
    </xdr:sp>
    <xdr:clientData/>
  </xdr:twoCellAnchor>
  <xdr:oneCellAnchor>
    <xdr:from>
      <xdr:col>8</xdr:col>
      <xdr:colOff>57992</xdr:colOff>
      <xdr:row>17</xdr:row>
      <xdr:rowOff>85879</xdr:rowOff>
    </xdr:from>
    <xdr:ext cx="1271016" cy="612648"/>
    <xdr:sp macro="" textlink="">
      <xdr:nvSpPr>
        <xdr:cNvPr id="13" name="Shape 7">
          <a:hlinkClick xmlns:r="http://schemas.openxmlformats.org/officeDocument/2006/relationships" r:id="rId4"/>
          <a:extLst>
            <a:ext uri="{FF2B5EF4-FFF2-40B4-BE49-F238E27FC236}">
              <a16:creationId xmlns:a16="http://schemas.microsoft.com/office/drawing/2014/main" id="{6383E740-2EC1-4EED-8B39-D58385832307}"/>
            </a:ext>
          </a:extLst>
        </xdr:cNvPr>
        <xdr:cNvSpPr/>
      </xdr:nvSpPr>
      <xdr:spPr>
        <a:xfrm>
          <a:off x="4961952" y="3292315"/>
          <a:ext cx="1271016" cy="612648"/>
        </a:xfrm>
        <a:prstGeom prst="roundRect">
          <a:avLst/>
        </a:prstGeom>
        <a:solidFill>
          <a:schemeClr val="bg1"/>
        </a:solidFill>
        <a:ln w="38100">
          <a:solidFill>
            <a:schemeClr val="tx2"/>
          </a:solidFill>
          <a:headEnd type="none" w="sm" len="sm"/>
          <a:tailEnd type="none" w="sm" len="sm"/>
        </a:ln>
      </xdr:spPr>
      <xdr:style>
        <a:lnRef idx="0">
          <a:schemeClr val="accent2"/>
        </a:lnRef>
        <a:fillRef idx="3">
          <a:schemeClr val="accent2"/>
        </a:fillRef>
        <a:effectRef idx="3">
          <a:schemeClr val="accent2"/>
        </a:effectRef>
        <a:fontRef idx="minor">
          <a:schemeClr val="lt1"/>
        </a:fontRef>
      </xdr:style>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Segoe UI" panose="020B0502040204020203" pitchFamily="34" charset="0"/>
              <a:ea typeface="Calibri"/>
              <a:cs typeface="Segoe UI" panose="020B0502040204020203" pitchFamily="34" charset="0"/>
              <a:sym typeface="Calibri"/>
            </a:rPr>
            <a:t>KASUS 1</a:t>
          </a:r>
          <a:endParaRPr sz="1100" b="0" strike="noStrike">
            <a:solidFill>
              <a:schemeClr val="tx1"/>
            </a:solidFill>
            <a:latin typeface="Segoe UI" panose="020B0502040204020203" pitchFamily="34" charset="0"/>
            <a:ea typeface="Times New Roman"/>
            <a:cs typeface="Segoe UI" panose="020B0502040204020203" pitchFamily="34" charset="0"/>
            <a:sym typeface="Times New Roman"/>
          </a:endParaRPr>
        </a:p>
      </xdr:txBody>
    </xdr:sp>
    <xdr:clientData fLocksWithSheet="0"/>
  </xdr:oneCellAnchor>
  <xdr:oneCellAnchor>
    <xdr:from>
      <xdr:col>2</xdr:col>
      <xdr:colOff>20176</xdr:colOff>
      <xdr:row>17</xdr:row>
      <xdr:rowOff>43534</xdr:rowOff>
    </xdr:from>
    <xdr:ext cx="1271016" cy="612648"/>
    <xdr:sp macro="" textlink="">
      <xdr:nvSpPr>
        <xdr:cNvPr id="14" name="Shape 18">
          <a:hlinkClick xmlns:r="http://schemas.openxmlformats.org/officeDocument/2006/relationships" r:id="rId5"/>
          <a:extLst>
            <a:ext uri="{FF2B5EF4-FFF2-40B4-BE49-F238E27FC236}">
              <a16:creationId xmlns:a16="http://schemas.microsoft.com/office/drawing/2014/main" id="{02587F73-22D6-452E-85A3-63907B965DAF}"/>
            </a:ext>
          </a:extLst>
        </xdr:cNvPr>
        <xdr:cNvSpPr/>
      </xdr:nvSpPr>
      <xdr:spPr>
        <a:xfrm>
          <a:off x="1246166" y="3249970"/>
          <a:ext cx="1271016" cy="612648"/>
        </a:xfrm>
        <a:prstGeom prst="roundRect">
          <a:avLst/>
        </a:prstGeom>
        <a:solidFill>
          <a:schemeClr val="bg1"/>
        </a:solidFill>
        <a:ln w="38100">
          <a:solidFill>
            <a:schemeClr val="tx2"/>
          </a:solidFill>
          <a:headEnd type="none" w="sm" len="sm"/>
          <a:tailEnd type="none" w="sm" len="sm"/>
        </a:ln>
      </xdr:spPr>
      <xdr:style>
        <a:lnRef idx="0">
          <a:schemeClr val="accent2"/>
        </a:lnRef>
        <a:fillRef idx="3">
          <a:schemeClr val="accent2"/>
        </a:fillRef>
        <a:effectRef idx="3">
          <a:schemeClr val="accent2"/>
        </a:effectRef>
        <a:fontRef idx="minor">
          <a:schemeClr val="lt1"/>
        </a:fontRef>
      </xdr:style>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Segoe UI" panose="020B0502040204020203" pitchFamily="34" charset="0"/>
              <a:ea typeface="Calibri"/>
              <a:cs typeface="Segoe UI" panose="020B0502040204020203" pitchFamily="34" charset="0"/>
              <a:sym typeface="Calibri"/>
            </a:rPr>
            <a:t>COKAS A</a:t>
          </a:r>
          <a:endParaRPr sz="1100" b="0" strike="noStrike">
            <a:solidFill>
              <a:srgbClr val="000000"/>
            </a:solidFill>
            <a:latin typeface="Segoe UI" panose="020B0502040204020203" pitchFamily="34" charset="0"/>
            <a:ea typeface="Times New Roman"/>
            <a:cs typeface="Segoe UI" panose="020B0502040204020203" pitchFamily="34" charset="0"/>
            <a:sym typeface="Times New Roman"/>
          </a:endParaRPr>
        </a:p>
      </xdr:txBody>
    </xdr:sp>
    <xdr:clientData fLocksWithSheet="0"/>
  </xdr:oneCellAnchor>
  <xdr:oneCellAnchor>
    <xdr:from>
      <xdr:col>5</xdr:col>
      <xdr:colOff>29606</xdr:colOff>
      <xdr:row>17</xdr:row>
      <xdr:rowOff>58642</xdr:rowOff>
    </xdr:from>
    <xdr:ext cx="1271016" cy="612648"/>
    <xdr:sp macro="" textlink="">
      <xdr:nvSpPr>
        <xdr:cNvPr id="15" name="Shape 18">
          <a:hlinkClick xmlns:r="http://schemas.openxmlformats.org/officeDocument/2006/relationships" r:id="rId6"/>
          <a:extLst>
            <a:ext uri="{FF2B5EF4-FFF2-40B4-BE49-F238E27FC236}">
              <a16:creationId xmlns:a16="http://schemas.microsoft.com/office/drawing/2014/main" id="{DCA74278-5639-4B09-9BC4-B878E0B22D6E}"/>
            </a:ext>
          </a:extLst>
        </xdr:cNvPr>
        <xdr:cNvSpPr/>
      </xdr:nvSpPr>
      <xdr:spPr>
        <a:xfrm>
          <a:off x="3094581" y="3265078"/>
          <a:ext cx="1271016" cy="612648"/>
        </a:xfrm>
        <a:prstGeom prst="roundRect">
          <a:avLst/>
        </a:prstGeom>
        <a:solidFill>
          <a:schemeClr val="bg1"/>
        </a:solidFill>
        <a:ln w="38100">
          <a:solidFill>
            <a:schemeClr val="tx2"/>
          </a:solidFill>
          <a:headEnd type="none" w="sm" len="sm"/>
          <a:tailEnd type="none" w="sm" len="sm"/>
        </a:ln>
      </xdr:spPr>
      <xdr:style>
        <a:lnRef idx="0">
          <a:schemeClr val="accent2"/>
        </a:lnRef>
        <a:fillRef idx="3">
          <a:schemeClr val="accent2"/>
        </a:fillRef>
        <a:effectRef idx="3">
          <a:schemeClr val="accent2"/>
        </a:effectRef>
        <a:fontRef idx="minor">
          <a:schemeClr val="lt1"/>
        </a:fontRef>
      </xdr:style>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Segoe UI" panose="020B0502040204020203" pitchFamily="34" charset="0"/>
              <a:ea typeface="Calibri"/>
              <a:cs typeface="Segoe UI" panose="020B0502040204020203" pitchFamily="34" charset="0"/>
              <a:sym typeface="Calibri"/>
            </a:rPr>
            <a:t>COKAS</a:t>
          </a:r>
          <a:r>
            <a:rPr lang="en-US" sz="1100" b="1" strike="noStrike" baseline="0">
              <a:solidFill>
                <a:srgbClr val="000000"/>
              </a:solidFill>
              <a:latin typeface="Segoe UI" panose="020B0502040204020203" pitchFamily="34" charset="0"/>
              <a:ea typeface="Calibri"/>
              <a:cs typeface="Segoe UI" panose="020B0502040204020203" pitchFamily="34" charset="0"/>
              <a:sym typeface="Calibri"/>
            </a:rPr>
            <a:t> B</a:t>
          </a:r>
          <a:endParaRPr sz="1100" b="0" strike="noStrike">
            <a:solidFill>
              <a:srgbClr val="000000"/>
            </a:solidFill>
            <a:latin typeface="Segoe UI" panose="020B0502040204020203" pitchFamily="34" charset="0"/>
            <a:ea typeface="Times New Roman"/>
            <a:cs typeface="Segoe UI" panose="020B0502040204020203" pitchFamily="34" charset="0"/>
            <a:sym typeface="Times New Roman"/>
          </a:endParaRPr>
        </a:p>
      </xdr:txBody>
    </xdr:sp>
    <xdr:clientData fLocksWithSheet="0"/>
  </xdr:oneCellAnchor>
  <xdr:oneCellAnchor>
    <xdr:from>
      <xdr:col>11</xdr:col>
      <xdr:colOff>67423</xdr:colOff>
      <xdr:row>17</xdr:row>
      <xdr:rowOff>106794</xdr:rowOff>
    </xdr:from>
    <xdr:ext cx="1271016" cy="612648"/>
    <xdr:sp macro="" textlink="">
      <xdr:nvSpPr>
        <xdr:cNvPr id="16" name="Shape 7">
          <a:hlinkClick xmlns:r="http://schemas.openxmlformats.org/officeDocument/2006/relationships" r:id="rId7"/>
          <a:extLst>
            <a:ext uri="{FF2B5EF4-FFF2-40B4-BE49-F238E27FC236}">
              <a16:creationId xmlns:a16="http://schemas.microsoft.com/office/drawing/2014/main" id="{223CDAF9-7EEC-4625-83A2-1ED978E746A3}"/>
            </a:ext>
          </a:extLst>
        </xdr:cNvPr>
        <xdr:cNvSpPr/>
      </xdr:nvSpPr>
      <xdr:spPr>
        <a:xfrm>
          <a:off x="6810369" y="3313230"/>
          <a:ext cx="1271016" cy="612648"/>
        </a:xfrm>
        <a:prstGeom prst="roundRect">
          <a:avLst/>
        </a:prstGeom>
        <a:solidFill>
          <a:schemeClr val="bg1"/>
        </a:solidFill>
        <a:ln w="38100">
          <a:solidFill>
            <a:schemeClr val="tx2"/>
          </a:solidFill>
          <a:headEnd type="none" w="sm" len="sm"/>
          <a:tailEnd type="none" w="sm" len="sm"/>
        </a:ln>
      </xdr:spPr>
      <xdr:style>
        <a:lnRef idx="0">
          <a:schemeClr val="accent2"/>
        </a:lnRef>
        <a:fillRef idx="3">
          <a:schemeClr val="accent2"/>
        </a:fillRef>
        <a:effectRef idx="3">
          <a:schemeClr val="accent2"/>
        </a:effectRef>
        <a:fontRef idx="minor">
          <a:schemeClr val="lt1"/>
        </a:fontRef>
      </xdr:style>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Segoe UI" panose="020B0502040204020203" pitchFamily="34" charset="0"/>
              <a:ea typeface="Calibri"/>
              <a:cs typeface="Segoe UI" panose="020B0502040204020203" pitchFamily="34" charset="0"/>
              <a:sym typeface="Calibri"/>
            </a:rPr>
            <a:t>KASUS</a:t>
          </a:r>
          <a:r>
            <a:rPr lang="en-US" sz="1100" b="1" strike="noStrike" baseline="0">
              <a:solidFill>
                <a:schemeClr val="tx1"/>
              </a:solidFill>
              <a:latin typeface="Segoe UI" panose="020B0502040204020203" pitchFamily="34" charset="0"/>
              <a:ea typeface="Calibri"/>
              <a:cs typeface="Segoe UI" panose="020B0502040204020203" pitchFamily="34" charset="0"/>
              <a:sym typeface="Calibri"/>
            </a:rPr>
            <a:t> 2</a:t>
          </a:r>
          <a:endParaRPr sz="1100" b="0" strike="noStrike">
            <a:solidFill>
              <a:schemeClr val="tx1"/>
            </a:solidFill>
            <a:latin typeface="Segoe UI" panose="020B0502040204020203" pitchFamily="34" charset="0"/>
            <a:ea typeface="Times New Roman"/>
            <a:cs typeface="Segoe UI" panose="020B0502040204020203" pitchFamily="34" charset="0"/>
            <a:sym typeface="Times New Roman"/>
          </a:endParaRPr>
        </a:p>
      </xdr:txBody>
    </xdr:sp>
    <xdr:clientData fLocksWithSheet="0"/>
  </xdr:oneCellAnchor>
  <xdr:twoCellAnchor>
    <xdr:from>
      <xdr:col>12</xdr:col>
      <xdr:colOff>469347</xdr:colOff>
      <xdr:row>28</xdr:row>
      <xdr:rowOff>189809</xdr:rowOff>
    </xdr:from>
    <xdr:to>
      <xdr:col>15</xdr:col>
      <xdr:colOff>14872</xdr:colOff>
      <xdr:row>30</xdr:row>
      <xdr:rowOff>54305</xdr:rowOff>
    </xdr:to>
    <xdr:sp macro="" textlink="">
      <xdr:nvSpPr>
        <xdr:cNvPr id="9" name="Rectangle 8">
          <a:extLst>
            <a:ext uri="{FF2B5EF4-FFF2-40B4-BE49-F238E27FC236}">
              <a16:creationId xmlns:a16="http://schemas.microsoft.com/office/drawing/2014/main" id="{F917E100-D747-4FFA-A649-12BE1A1C55FE}"/>
            </a:ext>
          </a:extLst>
        </xdr:cNvPr>
        <xdr:cNvSpPr/>
      </xdr:nvSpPr>
      <xdr:spPr>
        <a:xfrm>
          <a:off x="7758043" y="5601113"/>
          <a:ext cx="1367699" cy="25101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000" b="1" baseline="0"/>
            <a:t>Pengembang : Fahmi</a:t>
          </a:r>
          <a:endParaRPr lang="en-US" sz="10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59533</xdr:rowOff>
    </xdr:from>
    <xdr:to>
      <xdr:col>15</xdr:col>
      <xdr:colOff>7620</xdr:colOff>
      <xdr:row>30</xdr:row>
      <xdr:rowOff>74773</xdr:rowOff>
    </xdr:to>
    <xdr:sp macro="" textlink="">
      <xdr:nvSpPr>
        <xdr:cNvPr id="6" name="Rectangle 5">
          <a:extLst>
            <a:ext uri="{FF2B5EF4-FFF2-40B4-BE49-F238E27FC236}">
              <a16:creationId xmlns:a16="http://schemas.microsoft.com/office/drawing/2014/main" id="{DACE75DC-8AB3-4F37-889A-13F4A19B6FBF}"/>
            </a:ext>
          </a:extLst>
        </xdr:cNvPr>
        <xdr:cNvSpPr/>
      </xdr:nvSpPr>
      <xdr:spPr>
        <a:xfrm>
          <a:off x="0" y="59533"/>
          <a:ext cx="9231196" cy="5802582"/>
        </a:xfrm>
        <a:prstGeom prst="rect">
          <a:avLst/>
        </a:prstGeom>
        <a:solidFill>
          <a:srgbClr val="FC9100"/>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effectLst>
              <a:outerShdw blurRad="50800" dist="38100" dir="2700000" algn="tl" rotWithShape="0">
                <a:prstClr val="black">
                  <a:alpha val="40000"/>
                </a:prstClr>
              </a:outerShdw>
            </a:effectLst>
          </a:endParaRPr>
        </a:p>
      </xdr:txBody>
    </xdr:sp>
    <xdr:clientData/>
  </xdr:twoCellAnchor>
  <xdr:twoCellAnchor>
    <xdr:from>
      <xdr:col>0</xdr:col>
      <xdr:colOff>0</xdr:colOff>
      <xdr:row>3</xdr:row>
      <xdr:rowOff>121920</xdr:rowOff>
    </xdr:from>
    <xdr:to>
      <xdr:col>15</xdr:col>
      <xdr:colOff>7620</xdr:colOff>
      <xdr:row>16</xdr:row>
      <xdr:rowOff>83820</xdr:rowOff>
    </xdr:to>
    <xdr:sp macro="" textlink="">
      <xdr:nvSpPr>
        <xdr:cNvPr id="7" name="TextBox 6">
          <a:extLst>
            <a:ext uri="{FF2B5EF4-FFF2-40B4-BE49-F238E27FC236}">
              <a16:creationId xmlns:a16="http://schemas.microsoft.com/office/drawing/2014/main" id="{B733F21D-ABCC-4AEE-A651-0755247796C3}"/>
            </a:ext>
          </a:extLst>
        </xdr:cNvPr>
        <xdr:cNvSpPr txBox="1"/>
      </xdr:nvSpPr>
      <xdr:spPr>
        <a:xfrm>
          <a:off x="0" y="693420"/>
          <a:ext cx="9151620" cy="2438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n-ID" sz="3200"/>
        </a:p>
        <a:p>
          <a:pPr algn="ctr"/>
          <a:r>
            <a:rPr lang="en-ID" sz="3200" b="1">
              <a:solidFill>
                <a:schemeClr val="bg1"/>
              </a:solidFill>
              <a:effectLst>
                <a:outerShdw blurRad="50800" dist="38100" dir="5400000" algn="t" rotWithShape="0">
                  <a:prstClr val="black">
                    <a:alpha val="40000"/>
                  </a:prstClr>
                </a:outerShdw>
              </a:effectLst>
              <a:latin typeface="Montserrat" panose="00000500000000000000" pitchFamily="2" charset="0"/>
              <a:cs typeface="Aharoni" panose="02010803020104030203" pitchFamily="2" charset="-79"/>
            </a:rPr>
            <a:t>SELAMAT</a:t>
          </a:r>
          <a:r>
            <a:rPr lang="en-ID" sz="3200" b="1" baseline="0">
              <a:solidFill>
                <a:schemeClr val="bg1"/>
              </a:solidFill>
              <a:effectLst>
                <a:outerShdw blurRad="50800" dist="38100" dir="5400000" algn="t" rotWithShape="0">
                  <a:prstClr val="black">
                    <a:alpha val="40000"/>
                  </a:prstClr>
                </a:outerShdw>
              </a:effectLst>
              <a:latin typeface="Montserrat" panose="00000500000000000000" pitchFamily="2" charset="0"/>
              <a:cs typeface="Aharoni" panose="02010803020104030203" pitchFamily="2" charset="-79"/>
            </a:rPr>
            <a:t> DATANG DI MODUL </a:t>
          </a:r>
          <a:r>
            <a:rPr lang="en-ID" sz="3200" b="1" baseline="0">
              <a:solidFill>
                <a:schemeClr val="tx2"/>
              </a:solidFill>
              <a:effectLst>
                <a:outerShdw blurRad="50800" dist="38100" dir="5400000" algn="t" rotWithShape="0">
                  <a:prstClr val="black">
                    <a:alpha val="40000"/>
                  </a:prstClr>
                </a:outerShdw>
              </a:effectLst>
              <a:latin typeface="Montserrat" panose="00000500000000000000" pitchFamily="2" charset="0"/>
              <a:cs typeface="Aharoni" panose="02010803020104030203" pitchFamily="2" charset="-79"/>
            </a:rPr>
            <a:t>BAB </a:t>
          </a:r>
          <a:r>
            <a:rPr lang="en-ID" sz="3200" b="1" baseline="0">
              <a:solidFill>
                <a:schemeClr val="tx2"/>
              </a:solidFill>
              <a:effectLst>
                <a:outerShdw blurRad="50800" dist="38100" dir="5400000" algn="t" rotWithShape="0">
                  <a:prstClr val="black">
                    <a:alpha val="40000"/>
                  </a:prstClr>
                </a:outerShdw>
              </a:effectLst>
              <a:latin typeface="Times New Roman" panose="02020603050405020304" pitchFamily="18" charset="0"/>
              <a:cs typeface="Times New Roman" panose="02020603050405020304" pitchFamily="18" charset="0"/>
            </a:rPr>
            <a:t>III</a:t>
          </a:r>
        </a:p>
        <a:p>
          <a:pPr algn="ctr"/>
          <a:r>
            <a:rPr lang="en-ID" sz="3200" b="1" baseline="0">
              <a:solidFill>
                <a:schemeClr val="bg1"/>
              </a:solidFill>
              <a:effectLst>
                <a:outerShdw blurRad="50800" dist="38100" dir="5400000" algn="t" rotWithShape="0">
                  <a:prstClr val="black">
                    <a:alpha val="40000"/>
                  </a:prstClr>
                </a:outerShdw>
              </a:effectLst>
              <a:latin typeface="Montserrat" panose="00000500000000000000" pitchFamily="2" charset="0"/>
              <a:cs typeface="Times New Roman" panose="02020603050405020304" pitchFamily="18" charset="0"/>
            </a:rPr>
            <a:t>AKUNTANSI BIAYA</a:t>
          </a:r>
        </a:p>
        <a:p>
          <a:pPr algn="ctr"/>
          <a:endParaRPr lang="en-ID" sz="1100" baseline="0"/>
        </a:p>
        <a:p>
          <a:pPr algn="ctr"/>
          <a:r>
            <a:rPr lang="en-ID" sz="1600" i="1" baseline="0">
              <a:solidFill>
                <a:schemeClr val="bg1"/>
              </a:solidFill>
              <a:latin typeface="Georgia" panose="02040502050405020303" pitchFamily="18" charset="0"/>
            </a:rPr>
            <a:t>Silahkan pilih contoh kasus atau kasus yang tersedia dibawah ini</a:t>
          </a:r>
          <a:endParaRPr lang="en-ID" sz="1600" i="1">
            <a:solidFill>
              <a:schemeClr val="bg1"/>
            </a:solidFill>
            <a:latin typeface="Georgia" panose="02040502050405020303" pitchFamily="18" charset="0"/>
          </a:endParaRPr>
        </a:p>
      </xdr:txBody>
    </xdr:sp>
    <xdr:clientData/>
  </xdr:twoCellAnchor>
  <xdr:twoCellAnchor>
    <xdr:from>
      <xdr:col>0</xdr:col>
      <xdr:colOff>0</xdr:colOff>
      <xdr:row>23</xdr:row>
      <xdr:rowOff>121920</xdr:rowOff>
    </xdr:from>
    <xdr:to>
      <xdr:col>15</xdr:col>
      <xdr:colOff>0</xdr:colOff>
      <xdr:row>26</xdr:row>
      <xdr:rowOff>57150</xdr:rowOff>
    </xdr:to>
    <xdr:sp macro="" textlink="">
      <xdr:nvSpPr>
        <xdr:cNvPr id="8" name="TextBox 7">
          <a:extLst>
            <a:ext uri="{FF2B5EF4-FFF2-40B4-BE49-F238E27FC236}">
              <a16:creationId xmlns:a16="http://schemas.microsoft.com/office/drawing/2014/main" id="{7222FC1F-CBE7-4464-AABD-35CA34941E65}"/>
            </a:ext>
          </a:extLst>
        </xdr:cNvPr>
        <xdr:cNvSpPr txBox="1"/>
      </xdr:nvSpPr>
      <xdr:spPr>
        <a:xfrm>
          <a:off x="0" y="4503420"/>
          <a:ext cx="9144000" cy="5067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ID" sz="1100" b="0">
              <a:solidFill>
                <a:schemeClr val="tx2"/>
              </a:solidFill>
            </a:rPr>
            <a:t>LABORATORIUM AKUNTANSI</a:t>
          </a:r>
          <a:r>
            <a:rPr lang="en-ID" sz="1100" b="0" baseline="0">
              <a:solidFill>
                <a:schemeClr val="tx2"/>
              </a:solidFill>
            </a:rPr>
            <a:t> MENENGAH</a:t>
          </a:r>
        </a:p>
        <a:p>
          <a:pPr algn="ctr"/>
          <a:r>
            <a:rPr lang="en-ID" sz="1100" b="0" baseline="0">
              <a:solidFill>
                <a:schemeClr val="tx2"/>
              </a:solidFill>
            </a:rPr>
            <a:t>UNIVERSITAS GUNADARMA</a:t>
          </a:r>
          <a:endParaRPr lang="en-ID" sz="1100" b="0">
            <a:solidFill>
              <a:schemeClr val="tx2"/>
            </a:solidFill>
          </a:endParaRPr>
        </a:p>
      </xdr:txBody>
    </xdr:sp>
    <xdr:clientData/>
  </xdr:twoCellAnchor>
  <xdr:twoCellAnchor>
    <xdr:from>
      <xdr:col>5</xdr:col>
      <xdr:colOff>391513</xdr:colOff>
      <xdr:row>0</xdr:row>
      <xdr:rowOff>61427</xdr:rowOff>
    </xdr:from>
    <xdr:to>
      <xdr:col>9</xdr:col>
      <xdr:colOff>43647</xdr:colOff>
      <xdr:row>5</xdr:row>
      <xdr:rowOff>23635</xdr:rowOff>
    </xdr:to>
    <xdr:sp macro="" textlink="">
      <xdr:nvSpPr>
        <xdr:cNvPr id="10" name="Rectangle: Top Corners Rounded 9">
          <a:extLst>
            <a:ext uri="{FF2B5EF4-FFF2-40B4-BE49-F238E27FC236}">
              <a16:creationId xmlns:a16="http://schemas.microsoft.com/office/drawing/2014/main" id="{8CBE629E-A840-4A89-B248-115E06341B9F}"/>
            </a:ext>
          </a:extLst>
        </xdr:cNvPr>
        <xdr:cNvSpPr/>
      </xdr:nvSpPr>
      <xdr:spPr>
        <a:xfrm rot="10800000">
          <a:off x="3439513" y="61427"/>
          <a:ext cx="2090534" cy="914708"/>
        </a:xfrm>
        <a:prstGeom prst="round2SameRect">
          <a:avLst/>
        </a:prstGeom>
        <a:solidFill>
          <a:schemeClr val="bg1"/>
        </a:solidFill>
        <a:ln/>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474731</xdr:colOff>
      <xdr:row>0</xdr:row>
      <xdr:rowOff>3404</xdr:rowOff>
    </xdr:from>
    <xdr:to>
      <xdr:col>7</xdr:col>
      <xdr:colOff>231064</xdr:colOff>
      <xdr:row>4</xdr:row>
      <xdr:rowOff>167886</xdr:rowOff>
    </xdr:to>
    <xdr:pic>
      <xdr:nvPicPr>
        <xdr:cNvPr id="11" name="Picture 31">
          <a:extLst>
            <a:ext uri="{FF2B5EF4-FFF2-40B4-BE49-F238E27FC236}">
              <a16:creationId xmlns:a16="http://schemas.microsoft.com/office/drawing/2014/main" id="{EC77BB9A-CF00-41C6-AE80-CD4BCDC5F1EC}"/>
            </a:ext>
          </a:extLst>
        </xdr:cNvPr>
        <xdr:cNvPicPr/>
      </xdr:nvPicPr>
      <xdr:blipFill>
        <a:blip xmlns:r="http://schemas.openxmlformats.org/officeDocument/2006/relationships" r:embed="rId1"/>
        <a:stretch/>
      </xdr:blipFill>
      <xdr:spPr>
        <a:xfrm>
          <a:off x="3522731" y="3404"/>
          <a:ext cx="975533" cy="926482"/>
        </a:xfrm>
        <a:prstGeom prst="rect">
          <a:avLst/>
        </a:prstGeom>
        <a:ln w="0">
          <a:solidFill>
            <a:schemeClr val="accent1"/>
          </a:solidFill>
        </a:ln>
      </xdr:spPr>
    </xdr:pic>
    <xdr:clientData/>
  </xdr:twoCellAnchor>
  <xdr:twoCellAnchor>
    <xdr:from>
      <xdr:col>7</xdr:col>
      <xdr:colOff>370199</xdr:colOff>
      <xdr:row>0</xdr:row>
      <xdr:rowOff>100099</xdr:rowOff>
    </xdr:from>
    <xdr:to>
      <xdr:col>8</xdr:col>
      <xdr:colOff>537990</xdr:colOff>
      <xdr:row>4</xdr:row>
      <xdr:rowOff>118903</xdr:rowOff>
    </xdr:to>
    <xdr:pic>
      <xdr:nvPicPr>
        <xdr:cNvPr id="12" name="Picture 11">
          <a:extLst>
            <a:ext uri="{FF2B5EF4-FFF2-40B4-BE49-F238E27FC236}">
              <a16:creationId xmlns:a16="http://schemas.microsoft.com/office/drawing/2014/main" id="{AAB6391F-20C8-4CEC-BCCA-8302C0240A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37399" y="100099"/>
          <a:ext cx="777391" cy="780804"/>
        </a:xfrm>
        <a:prstGeom prst="rect">
          <a:avLst/>
        </a:prstGeom>
        <a:ln>
          <a:noFill/>
        </a:ln>
      </xdr:spPr>
    </xdr:pic>
    <xdr:clientData/>
  </xdr:twoCellAnchor>
  <xdr:twoCellAnchor>
    <xdr:from>
      <xdr:col>0</xdr:col>
      <xdr:colOff>105833</xdr:colOff>
      <xdr:row>0</xdr:row>
      <xdr:rowOff>176389</xdr:rowOff>
    </xdr:from>
    <xdr:to>
      <xdr:col>1</xdr:col>
      <xdr:colOff>517408</xdr:colOff>
      <xdr:row>4</xdr:row>
      <xdr:rowOff>0</xdr:rowOff>
    </xdr:to>
    <xdr:sp macro="" textlink="">
      <xdr:nvSpPr>
        <xdr:cNvPr id="13" name="Arrow: Left 12">
          <a:hlinkClick xmlns:r="http://schemas.openxmlformats.org/officeDocument/2006/relationships" r:id="rId3"/>
          <a:extLst>
            <a:ext uri="{FF2B5EF4-FFF2-40B4-BE49-F238E27FC236}">
              <a16:creationId xmlns:a16="http://schemas.microsoft.com/office/drawing/2014/main" id="{50A247B5-B2BD-4B4E-8A67-14F2E94AB5C4}"/>
            </a:ext>
          </a:extLst>
        </xdr:cNvPr>
        <xdr:cNvSpPr/>
      </xdr:nvSpPr>
      <xdr:spPr>
        <a:xfrm>
          <a:off x="105833" y="176389"/>
          <a:ext cx="1021175" cy="585611"/>
        </a:xfrm>
        <a:prstGeom prst="leftArrow">
          <a:avLst/>
        </a:prstGeom>
        <a:solidFill>
          <a:schemeClr val="tx2"/>
        </a:soli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l"/>
          <a:r>
            <a:rPr lang="en-US" sz="1100" b="1">
              <a:latin typeface="Montserrat" panose="00000500000000000000" pitchFamily="2" charset="0"/>
            </a:rPr>
            <a:t>Kembali</a:t>
          </a:r>
        </a:p>
      </xdr:txBody>
    </xdr:sp>
    <xdr:clientData/>
  </xdr:twoCellAnchor>
  <xdr:twoCellAnchor>
    <xdr:from>
      <xdr:col>3</xdr:col>
      <xdr:colOff>493514</xdr:colOff>
      <xdr:row>14</xdr:row>
      <xdr:rowOff>150635</xdr:rowOff>
    </xdr:from>
    <xdr:to>
      <xdr:col>11</xdr:col>
      <xdr:colOff>37817</xdr:colOff>
      <xdr:row>18</xdr:row>
      <xdr:rowOff>4163</xdr:rowOff>
    </xdr:to>
    <xdr:grpSp>
      <xdr:nvGrpSpPr>
        <xdr:cNvPr id="33" name="Group 32">
          <a:extLst>
            <a:ext uri="{FF2B5EF4-FFF2-40B4-BE49-F238E27FC236}">
              <a16:creationId xmlns:a16="http://schemas.microsoft.com/office/drawing/2014/main" id="{691F69E7-C6C9-D515-6E26-5526C0F696C7}"/>
            </a:ext>
          </a:extLst>
        </xdr:cNvPr>
        <xdr:cNvGrpSpPr/>
      </xdr:nvGrpSpPr>
      <xdr:grpSpPr>
        <a:xfrm>
          <a:off x="2465749" y="2660753"/>
          <a:ext cx="4803597" cy="570704"/>
          <a:chOff x="2326172" y="2899622"/>
          <a:chExt cx="4463544" cy="625174"/>
        </a:xfrm>
      </xdr:grpSpPr>
      <xdr:sp macro="" textlink="">
        <xdr:nvSpPr>
          <xdr:cNvPr id="19" name="Shape 18">
            <a:hlinkClick xmlns:r="http://schemas.openxmlformats.org/officeDocument/2006/relationships" r:id="rId4"/>
            <a:extLst>
              <a:ext uri="{FF2B5EF4-FFF2-40B4-BE49-F238E27FC236}">
                <a16:creationId xmlns:a16="http://schemas.microsoft.com/office/drawing/2014/main" id="{4443F08D-B77D-4F20-BFA5-7AE7E3F2DA35}"/>
              </a:ext>
            </a:extLst>
          </xdr:cNvPr>
          <xdr:cNvSpPr/>
        </xdr:nvSpPr>
        <xdr:spPr>
          <a:xfrm>
            <a:off x="2326172" y="2899622"/>
            <a:ext cx="1283644" cy="613887"/>
          </a:xfrm>
          <a:prstGeom prst="roundRect">
            <a:avLst/>
          </a:prstGeom>
          <a:solidFill>
            <a:schemeClr val="bg1"/>
          </a:solidFill>
          <a:ln w="38100">
            <a:solidFill>
              <a:schemeClr val="tx2"/>
            </a:solidFill>
            <a:headEnd type="none" w="sm" len="sm"/>
            <a:tailEnd type="none" w="sm" len="sm"/>
          </a:ln>
        </xdr:spPr>
        <xdr:style>
          <a:lnRef idx="0">
            <a:schemeClr val="accent2"/>
          </a:lnRef>
          <a:fillRef idx="3">
            <a:schemeClr val="accent2"/>
          </a:fillRef>
          <a:effectRef idx="3">
            <a:schemeClr val="accent2"/>
          </a:effectRef>
          <a:fontRef idx="minor">
            <a:schemeClr val="lt1"/>
          </a:fontRef>
        </xdr:style>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Segoe UI" panose="020B0502040204020203" pitchFamily="34" charset="0"/>
                <a:ea typeface="Calibri"/>
                <a:cs typeface="Segoe UI" panose="020B0502040204020203" pitchFamily="34" charset="0"/>
                <a:sym typeface="Calibri"/>
              </a:rPr>
              <a:t>COKAS 1</a:t>
            </a:r>
            <a:endParaRPr sz="1100" b="0" strike="noStrike">
              <a:solidFill>
                <a:srgbClr val="000000"/>
              </a:solidFill>
              <a:latin typeface="Segoe UI" panose="020B0502040204020203" pitchFamily="34" charset="0"/>
              <a:ea typeface="Times New Roman"/>
              <a:cs typeface="Segoe UI" panose="020B0502040204020203" pitchFamily="34" charset="0"/>
              <a:sym typeface="Times New Roman"/>
            </a:endParaRPr>
          </a:p>
        </xdr:txBody>
      </xdr:sp>
      <xdr:sp macro="" textlink="">
        <xdr:nvSpPr>
          <xdr:cNvPr id="20" name="Shape 18">
            <a:hlinkClick xmlns:r="http://schemas.openxmlformats.org/officeDocument/2006/relationships" r:id="rId5"/>
            <a:extLst>
              <a:ext uri="{FF2B5EF4-FFF2-40B4-BE49-F238E27FC236}">
                <a16:creationId xmlns:a16="http://schemas.microsoft.com/office/drawing/2014/main" id="{33EE5E93-00E0-4391-94E3-072B8C605949}"/>
              </a:ext>
            </a:extLst>
          </xdr:cNvPr>
          <xdr:cNvSpPr/>
        </xdr:nvSpPr>
        <xdr:spPr>
          <a:xfrm>
            <a:off x="3923292" y="2910909"/>
            <a:ext cx="1283644" cy="613887"/>
          </a:xfrm>
          <a:prstGeom prst="roundRect">
            <a:avLst/>
          </a:prstGeom>
          <a:solidFill>
            <a:schemeClr val="bg1"/>
          </a:solidFill>
          <a:ln w="38100">
            <a:solidFill>
              <a:schemeClr val="tx2"/>
            </a:solidFill>
            <a:headEnd type="none" w="sm" len="sm"/>
            <a:tailEnd type="none" w="sm" len="sm"/>
          </a:ln>
        </xdr:spPr>
        <xdr:style>
          <a:lnRef idx="0">
            <a:schemeClr val="accent2"/>
          </a:lnRef>
          <a:fillRef idx="3">
            <a:schemeClr val="accent2"/>
          </a:fillRef>
          <a:effectRef idx="3">
            <a:schemeClr val="accent2"/>
          </a:effectRef>
          <a:fontRef idx="minor">
            <a:schemeClr val="lt1"/>
          </a:fontRef>
        </xdr:style>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Segoe UI" panose="020B0502040204020203" pitchFamily="34" charset="0"/>
                <a:ea typeface="Calibri"/>
                <a:cs typeface="Segoe UI" panose="020B0502040204020203" pitchFamily="34" charset="0"/>
                <a:sym typeface="Calibri"/>
              </a:rPr>
              <a:t>COKAS</a:t>
            </a:r>
            <a:r>
              <a:rPr lang="en-US" sz="1100" b="1" strike="noStrike" baseline="0">
                <a:solidFill>
                  <a:srgbClr val="000000"/>
                </a:solidFill>
                <a:latin typeface="Segoe UI" panose="020B0502040204020203" pitchFamily="34" charset="0"/>
                <a:ea typeface="Calibri"/>
                <a:cs typeface="Segoe UI" panose="020B0502040204020203" pitchFamily="34" charset="0"/>
                <a:sym typeface="Calibri"/>
              </a:rPr>
              <a:t> 2</a:t>
            </a:r>
            <a:endParaRPr sz="1100" b="0" strike="noStrike">
              <a:solidFill>
                <a:srgbClr val="000000"/>
              </a:solidFill>
              <a:latin typeface="Segoe UI" panose="020B0502040204020203" pitchFamily="34" charset="0"/>
              <a:ea typeface="Times New Roman"/>
              <a:cs typeface="Segoe UI" panose="020B0502040204020203" pitchFamily="34" charset="0"/>
              <a:sym typeface="Times New Roman"/>
            </a:endParaRPr>
          </a:p>
        </xdr:txBody>
      </xdr:sp>
      <xdr:sp macro="" textlink="">
        <xdr:nvSpPr>
          <xdr:cNvPr id="22" name="Shape 18">
            <a:hlinkClick xmlns:r="http://schemas.openxmlformats.org/officeDocument/2006/relationships" r:id="rId6"/>
            <a:extLst>
              <a:ext uri="{FF2B5EF4-FFF2-40B4-BE49-F238E27FC236}">
                <a16:creationId xmlns:a16="http://schemas.microsoft.com/office/drawing/2014/main" id="{FE002ED6-4B1B-4B8C-BD3D-AAB8365A933E}"/>
              </a:ext>
            </a:extLst>
          </xdr:cNvPr>
          <xdr:cNvSpPr/>
        </xdr:nvSpPr>
        <xdr:spPr>
          <a:xfrm>
            <a:off x="5506072" y="2903808"/>
            <a:ext cx="1283644" cy="613887"/>
          </a:xfrm>
          <a:prstGeom prst="roundRect">
            <a:avLst/>
          </a:prstGeom>
          <a:solidFill>
            <a:schemeClr val="bg1"/>
          </a:solidFill>
          <a:ln w="38100">
            <a:solidFill>
              <a:schemeClr val="tx2"/>
            </a:solidFill>
            <a:headEnd type="none" w="sm" len="sm"/>
            <a:tailEnd type="none" w="sm" len="sm"/>
          </a:ln>
        </xdr:spPr>
        <xdr:style>
          <a:lnRef idx="0">
            <a:schemeClr val="accent2"/>
          </a:lnRef>
          <a:fillRef idx="3">
            <a:schemeClr val="accent2"/>
          </a:fillRef>
          <a:effectRef idx="3">
            <a:schemeClr val="accent2"/>
          </a:effectRef>
          <a:fontRef idx="minor">
            <a:schemeClr val="lt1"/>
          </a:fontRef>
        </xdr:style>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Segoe UI" panose="020B0502040204020203" pitchFamily="34" charset="0"/>
                <a:ea typeface="Calibri"/>
                <a:cs typeface="Segoe UI" panose="020B0502040204020203" pitchFamily="34" charset="0"/>
                <a:sym typeface="Calibri"/>
              </a:rPr>
              <a:t>COKAS</a:t>
            </a:r>
            <a:r>
              <a:rPr lang="en-US" sz="1100" b="1" strike="noStrike" baseline="0">
                <a:solidFill>
                  <a:srgbClr val="000000"/>
                </a:solidFill>
                <a:latin typeface="Segoe UI" panose="020B0502040204020203" pitchFamily="34" charset="0"/>
                <a:ea typeface="Calibri"/>
                <a:cs typeface="Segoe UI" panose="020B0502040204020203" pitchFamily="34" charset="0"/>
                <a:sym typeface="Calibri"/>
              </a:rPr>
              <a:t> 3</a:t>
            </a:r>
            <a:endParaRPr sz="1100" b="0" strike="noStrike">
              <a:solidFill>
                <a:srgbClr val="000000"/>
              </a:solidFill>
              <a:latin typeface="Segoe UI" panose="020B0502040204020203" pitchFamily="34" charset="0"/>
              <a:ea typeface="Times New Roman"/>
              <a:cs typeface="Segoe UI" panose="020B0502040204020203" pitchFamily="34" charset="0"/>
              <a:sym typeface="Times New Roman"/>
            </a:endParaRPr>
          </a:p>
        </xdr:txBody>
      </xdr:sp>
    </xdr:grpSp>
    <xdr:clientData fLocksWithSheet="0"/>
  </xdr:twoCellAnchor>
  <xdr:twoCellAnchor>
    <xdr:from>
      <xdr:col>3</xdr:col>
      <xdr:colOff>491708</xdr:colOff>
      <xdr:row>19</xdr:row>
      <xdr:rowOff>52934</xdr:rowOff>
    </xdr:from>
    <xdr:to>
      <xdr:col>11</xdr:col>
      <xdr:colOff>28842</xdr:colOff>
      <xdr:row>22</xdr:row>
      <xdr:rowOff>92129</xdr:rowOff>
    </xdr:to>
    <xdr:grpSp>
      <xdr:nvGrpSpPr>
        <xdr:cNvPr id="31" name="Group 30">
          <a:extLst>
            <a:ext uri="{FF2B5EF4-FFF2-40B4-BE49-F238E27FC236}">
              <a16:creationId xmlns:a16="http://schemas.microsoft.com/office/drawing/2014/main" id="{640D1FB5-8E1D-876D-3D21-B28BD39EA920}"/>
            </a:ext>
          </a:extLst>
        </xdr:cNvPr>
        <xdr:cNvGrpSpPr/>
      </xdr:nvGrpSpPr>
      <xdr:grpSpPr>
        <a:xfrm>
          <a:off x="2463943" y="3459522"/>
          <a:ext cx="4796428" cy="577078"/>
          <a:chOff x="2336422" y="2813978"/>
          <a:chExt cx="4456375" cy="617930"/>
        </a:xfrm>
      </xdr:grpSpPr>
      <xdr:sp macro="" textlink="">
        <xdr:nvSpPr>
          <xdr:cNvPr id="18" name="Shape 7">
            <a:hlinkClick xmlns:r="http://schemas.openxmlformats.org/officeDocument/2006/relationships" r:id="rId7"/>
            <a:extLst>
              <a:ext uri="{FF2B5EF4-FFF2-40B4-BE49-F238E27FC236}">
                <a16:creationId xmlns:a16="http://schemas.microsoft.com/office/drawing/2014/main" id="{D15781B2-F196-445F-95BF-10935B7815B2}"/>
              </a:ext>
            </a:extLst>
          </xdr:cNvPr>
          <xdr:cNvSpPr/>
        </xdr:nvSpPr>
        <xdr:spPr>
          <a:xfrm>
            <a:off x="2336422" y="2815179"/>
            <a:ext cx="1283648" cy="613975"/>
          </a:xfrm>
          <a:prstGeom prst="roundRect">
            <a:avLst/>
          </a:prstGeom>
          <a:solidFill>
            <a:schemeClr val="bg1"/>
          </a:solidFill>
          <a:ln w="38100">
            <a:solidFill>
              <a:schemeClr val="tx2"/>
            </a:solidFill>
            <a:headEnd type="none" w="sm" len="sm"/>
            <a:tailEnd type="none" w="sm" len="sm"/>
          </a:ln>
        </xdr:spPr>
        <xdr:style>
          <a:lnRef idx="0">
            <a:schemeClr val="accent2"/>
          </a:lnRef>
          <a:fillRef idx="3">
            <a:schemeClr val="accent2"/>
          </a:fillRef>
          <a:effectRef idx="3">
            <a:schemeClr val="accent2"/>
          </a:effectRef>
          <a:fontRef idx="minor">
            <a:schemeClr val="lt1"/>
          </a:fontRef>
        </xdr:style>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Segoe UI" panose="020B0502040204020203" pitchFamily="34" charset="0"/>
                <a:ea typeface="Calibri"/>
                <a:cs typeface="Segoe UI" panose="020B0502040204020203" pitchFamily="34" charset="0"/>
                <a:sym typeface="Calibri"/>
              </a:rPr>
              <a:t>KASUS 1</a:t>
            </a:r>
            <a:endParaRPr sz="1100" b="0" strike="noStrike">
              <a:solidFill>
                <a:schemeClr val="tx1"/>
              </a:solidFill>
              <a:latin typeface="Segoe UI" panose="020B0502040204020203" pitchFamily="34" charset="0"/>
              <a:ea typeface="Times New Roman"/>
              <a:cs typeface="Segoe UI" panose="020B0502040204020203" pitchFamily="34" charset="0"/>
              <a:sym typeface="Times New Roman"/>
            </a:endParaRPr>
          </a:p>
        </xdr:txBody>
      </xdr:sp>
      <xdr:sp macro="" textlink="">
        <xdr:nvSpPr>
          <xdr:cNvPr id="21" name="Shape 7">
            <a:hlinkClick xmlns:r="http://schemas.openxmlformats.org/officeDocument/2006/relationships" r:id="rId8"/>
            <a:extLst>
              <a:ext uri="{FF2B5EF4-FFF2-40B4-BE49-F238E27FC236}">
                <a16:creationId xmlns:a16="http://schemas.microsoft.com/office/drawing/2014/main" id="{849823FA-B842-4B3C-AABB-DB1AE787B524}"/>
              </a:ext>
            </a:extLst>
          </xdr:cNvPr>
          <xdr:cNvSpPr/>
        </xdr:nvSpPr>
        <xdr:spPr>
          <a:xfrm>
            <a:off x="3932091" y="2813978"/>
            <a:ext cx="1283648" cy="613975"/>
          </a:xfrm>
          <a:prstGeom prst="roundRect">
            <a:avLst/>
          </a:prstGeom>
          <a:solidFill>
            <a:schemeClr val="bg1"/>
          </a:solidFill>
          <a:ln w="38100">
            <a:solidFill>
              <a:schemeClr val="tx2"/>
            </a:solidFill>
            <a:headEnd type="none" w="sm" len="sm"/>
            <a:tailEnd type="none" w="sm" len="sm"/>
          </a:ln>
        </xdr:spPr>
        <xdr:style>
          <a:lnRef idx="0">
            <a:schemeClr val="accent2"/>
          </a:lnRef>
          <a:fillRef idx="3">
            <a:schemeClr val="accent2"/>
          </a:fillRef>
          <a:effectRef idx="3">
            <a:schemeClr val="accent2"/>
          </a:effectRef>
          <a:fontRef idx="minor">
            <a:schemeClr val="lt1"/>
          </a:fontRef>
        </xdr:style>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Segoe UI" panose="020B0502040204020203" pitchFamily="34" charset="0"/>
                <a:ea typeface="Calibri"/>
                <a:cs typeface="Segoe UI" panose="020B0502040204020203" pitchFamily="34" charset="0"/>
                <a:sym typeface="Calibri"/>
              </a:rPr>
              <a:t>KASUS</a:t>
            </a:r>
            <a:r>
              <a:rPr lang="en-US" sz="1100" b="1" strike="noStrike" baseline="0">
                <a:solidFill>
                  <a:schemeClr val="tx1"/>
                </a:solidFill>
                <a:latin typeface="Segoe UI" panose="020B0502040204020203" pitchFamily="34" charset="0"/>
                <a:ea typeface="Calibri"/>
                <a:cs typeface="Segoe UI" panose="020B0502040204020203" pitchFamily="34" charset="0"/>
                <a:sym typeface="Calibri"/>
              </a:rPr>
              <a:t> 2</a:t>
            </a:r>
            <a:endParaRPr sz="1100" b="0" strike="noStrike">
              <a:solidFill>
                <a:schemeClr val="tx1"/>
              </a:solidFill>
              <a:latin typeface="Segoe UI" panose="020B0502040204020203" pitchFamily="34" charset="0"/>
              <a:ea typeface="Times New Roman"/>
              <a:cs typeface="Segoe UI" panose="020B0502040204020203" pitchFamily="34" charset="0"/>
              <a:sym typeface="Times New Roman"/>
            </a:endParaRPr>
          </a:p>
        </xdr:txBody>
      </xdr:sp>
      <xdr:sp macro="" textlink="">
        <xdr:nvSpPr>
          <xdr:cNvPr id="23" name="Shape 7">
            <a:hlinkClick xmlns:r="http://schemas.openxmlformats.org/officeDocument/2006/relationships" r:id="rId9"/>
            <a:extLst>
              <a:ext uri="{FF2B5EF4-FFF2-40B4-BE49-F238E27FC236}">
                <a16:creationId xmlns:a16="http://schemas.microsoft.com/office/drawing/2014/main" id="{C414B839-D9A5-4C28-B05D-5080F02C46D5}"/>
              </a:ext>
            </a:extLst>
          </xdr:cNvPr>
          <xdr:cNvSpPr/>
        </xdr:nvSpPr>
        <xdr:spPr>
          <a:xfrm>
            <a:off x="5509149" y="2817933"/>
            <a:ext cx="1283648" cy="613975"/>
          </a:xfrm>
          <a:prstGeom prst="roundRect">
            <a:avLst/>
          </a:prstGeom>
          <a:solidFill>
            <a:schemeClr val="bg1"/>
          </a:solidFill>
          <a:ln w="38100">
            <a:solidFill>
              <a:schemeClr val="tx2"/>
            </a:solidFill>
            <a:headEnd type="none" w="sm" len="sm"/>
            <a:tailEnd type="none" w="sm" len="sm"/>
          </a:ln>
        </xdr:spPr>
        <xdr:style>
          <a:lnRef idx="0">
            <a:schemeClr val="accent2"/>
          </a:lnRef>
          <a:fillRef idx="3">
            <a:schemeClr val="accent2"/>
          </a:fillRef>
          <a:effectRef idx="3">
            <a:schemeClr val="accent2"/>
          </a:effectRef>
          <a:fontRef idx="minor">
            <a:schemeClr val="lt1"/>
          </a:fontRef>
        </xdr:style>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Segoe UI" panose="020B0502040204020203" pitchFamily="34" charset="0"/>
                <a:ea typeface="Calibri"/>
                <a:cs typeface="Segoe UI" panose="020B0502040204020203" pitchFamily="34" charset="0"/>
                <a:sym typeface="Calibri"/>
              </a:rPr>
              <a:t>KASUS</a:t>
            </a:r>
            <a:r>
              <a:rPr lang="en-US" sz="1100" b="1" strike="noStrike" baseline="0">
                <a:solidFill>
                  <a:schemeClr val="tx1"/>
                </a:solidFill>
                <a:latin typeface="Segoe UI" panose="020B0502040204020203" pitchFamily="34" charset="0"/>
                <a:ea typeface="Calibri"/>
                <a:cs typeface="Segoe UI" panose="020B0502040204020203" pitchFamily="34" charset="0"/>
                <a:sym typeface="Calibri"/>
              </a:rPr>
              <a:t> 3</a:t>
            </a:r>
            <a:endParaRPr sz="1100" b="0" strike="noStrike">
              <a:solidFill>
                <a:schemeClr val="tx1"/>
              </a:solidFill>
              <a:latin typeface="Segoe UI" panose="020B0502040204020203" pitchFamily="34" charset="0"/>
              <a:ea typeface="Times New Roman"/>
              <a:cs typeface="Segoe UI" panose="020B0502040204020203" pitchFamily="34" charset="0"/>
              <a:sym typeface="Times New Roman"/>
            </a:endParaRPr>
          </a:p>
        </xdr:txBody>
      </xdr:sp>
    </xdr:grpSp>
    <xdr:clientData fLocksWithSheet="0"/>
  </xdr:twoCellAnchor>
  <xdr:twoCellAnchor>
    <xdr:from>
      <xdr:col>12</xdr:col>
      <xdr:colOff>478633</xdr:colOff>
      <xdr:row>28</xdr:row>
      <xdr:rowOff>184500</xdr:rowOff>
    </xdr:from>
    <xdr:to>
      <xdr:col>15</xdr:col>
      <xdr:colOff>8519</xdr:colOff>
      <xdr:row>30</xdr:row>
      <xdr:rowOff>43604</xdr:rowOff>
    </xdr:to>
    <xdr:sp macro="" textlink="">
      <xdr:nvSpPr>
        <xdr:cNvPr id="3" name="Rectangle 2">
          <a:extLst>
            <a:ext uri="{FF2B5EF4-FFF2-40B4-BE49-F238E27FC236}">
              <a16:creationId xmlns:a16="http://schemas.microsoft.com/office/drawing/2014/main" id="{3F17012F-0CD8-4F60-B45E-1FF02756AAD1}"/>
            </a:ext>
          </a:extLst>
        </xdr:cNvPr>
        <xdr:cNvSpPr/>
      </xdr:nvSpPr>
      <xdr:spPr>
        <a:xfrm>
          <a:off x="7778465" y="5563324"/>
          <a:ext cx="1354844" cy="24330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000" b="1" baseline="0"/>
            <a:t>Pengembang : Fahmi</a:t>
          </a:r>
          <a:endParaRPr lang="en-US" sz="10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59533</xdr:rowOff>
    </xdr:from>
    <xdr:to>
      <xdr:col>15</xdr:col>
      <xdr:colOff>7620</xdr:colOff>
      <xdr:row>30</xdr:row>
      <xdr:rowOff>74773</xdr:rowOff>
    </xdr:to>
    <xdr:sp macro="" textlink="">
      <xdr:nvSpPr>
        <xdr:cNvPr id="2" name="Rectangle 1">
          <a:extLst>
            <a:ext uri="{FF2B5EF4-FFF2-40B4-BE49-F238E27FC236}">
              <a16:creationId xmlns:a16="http://schemas.microsoft.com/office/drawing/2014/main" id="{B16C5A59-DAFB-4F32-A54E-355BD0AD3C52}"/>
            </a:ext>
          </a:extLst>
        </xdr:cNvPr>
        <xdr:cNvSpPr/>
      </xdr:nvSpPr>
      <xdr:spPr>
        <a:xfrm>
          <a:off x="0" y="59533"/>
          <a:ext cx="9151620" cy="5730240"/>
        </a:xfrm>
        <a:prstGeom prst="rect">
          <a:avLst/>
        </a:prstGeom>
        <a:solidFill>
          <a:srgbClr val="FC9100"/>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effectLst>
              <a:outerShdw blurRad="50800" dist="38100" dir="2700000" algn="tl" rotWithShape="0">
                <a:prstClr val="black">
                  <a:alpha val="40000"/>
                </a:prstClr>
              </a:outerShdw>
            </a:effectLst>
          </a:endParaRPr>
        </a:p>
      </xdr:txBody>
    </xdr:sp>
    <xdr:clientData/>
  </xdr:twoCellAnchor>
  <xdr:twoCellAnchor>
    <xdr:from>
      <xdr:col>0</xdr:col>
      <xdr:colOff>0</xdr:colOff>
      <xdr:row>3</xdr:row>
      <xdr:rowOff>121920</xdr:rowOff>
    </xdr:from>
    <xdr:to>
      <xdr:col>15</xdr:col>
      <xdr:colOff>7620</xdr:colOff>
      <xdr:row>16</xdr:row>
      <xdr:rowOff>83820</xdr:rowOff>
    </xdr:to>
    <xdr:sp macro="" textlink="">
      <xdr:nvSpPr>
        <xdr:cNvPr id="3" name="TextBox 2">
          <a:extLst>
            <a:ext uri="{FF2B5EF4-FFF2-40B4-BE49-F238E27FC236}">
              <a16:creationId xmlns:a16="http://schemas.microsoft.com/office/drawing/2014/main" id="{BD7972D3-A5DA-420B-ADC2-48080DC35FC2}"/>
            </a:ext>
          </a:extLst>
        </xdr:cNvPr>
        <xdr:cNvSpPr txBox="1"/>
      </xdr:nvSpPr>
      <xdr:spPr>
        <a:xfrm>
          <a:off x="0" y="693420"/>
          <a:ext cx="9151620" cy="2438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n-ID" sz="3200"/>
        </a:p>
        <a:p>
          <a:pPr algn="ctr"/>
          <a:r>
            <a:rPr lang="en-ID" sz="3200" b="1">
              <a:solidFill>
                <a:schemeClr val="bg1"/>
              </a:solidFill>
              <a:effectLst>
                <a:outerShdw blurRad="50800" dist="38100" dir="5400000" algn="t" rotWithShape="0">
                  <a:prstClr val="black">
                    <a:alpha val="40000"/>
                  </a:prstClr>
                </a:outerShdw>
              </a:effectLst>
              <a:latin typeface="Montserrat" panose="00000500000000000000" pitchFamily="2" charset="0"/>
              <a:cs typeface="Aharoni" panose="02010803020104030203" pitchFamily="2" charset="-79"/>
            </a:rPr>
            <a:t>SELAMAT</a:t>
          </a:r>
          <a:r>
            <a:rPr lang="en-ID" sz="3200" b="1" baseline="0">
              <a:solidFill>
                <a:schemeClr val="bg1"/>
              </a:solidFill>
              <a:effectLst>
                <a:outerShdw blurRad="50800" dist="38100" dir="5400000" algn="t" rotWithShape="0">
                  <a:prstClr val="black">
                    <a:alpha val="40000"/>
                  </a:prstClr>
                </a:outerShdw>
              </a:effectLst>
              <a:latin typeface="Montserrat" panose="00000500000000000000" pitchFamily="2" charset="0"/>
              <a:cs typeface="Aharoni" panose="02010803020104030203" pitchFamily="2" charset="-79"/>
            </a:rPr>
            <a:t> DATANG DI MODUL </a:t>
          </a:r>
          <a:r>
            <a:rPr lang="en-ID" sz="3200" b="1" baseline="0">
              <a:solidFill>
                <a:schemeClr val="tx2"/>
              </a:solidFill>
              <a:effectLst>
                <a:outerShdw blurRad="50800" dist="38100" dir="5400000" algn="t" rotWithShape="0">
                  <a:prstClr val="black">
                    <a:alpha val="40000"/>
                  </a:prstClr>
                </a:outerShdw>
              </a:effectLst>
              <a:latin typeface="Montserrat" panose="00000500000000000000" pitchFamily="2" charset="0"/>
              <a:cs typeface="Aharoni" panose="02010803020104030203" pitchFamily="2" charset="-79"/>
            </a:rPr>
            <a:t>BAB </a:t>
          </a:r>
          <a:r>
            <a:rPr lang="en-ID" sz="3200" b="1" baseline="0">
              <a:solidFill>
                <a:schemeClr val="tx2"/>
              </a:solidFill>
              <a:effectLst>
                <a:outerShdw blurRad="50800" dist="38100" dir="5400000" algn="t" rotWithShape="0">
                  <a:prstClr val="black">
                    <a:alpha val="40000"/>
                  </a:prstClr>
                </a:outerShdw>
              </a:effectLst>
              <a:latin typeface="Times New Roman" panose="02020603050405020304" pitchFamily="18" charset="0"/>
              <a:cs typeface="Times New Roman" panose="02020603050405020304" pitchFamily="18" charset="0"/>
            </a:rPr>
            <a:t>IV</a:t>
          </a:r>
        </a:p>
        <a:p>
          <a:pPr algn="ctr"/>
          <a:r>
            <a:rPr lang="en-ID" sz="3200" b="1" baseline="0">
              <a:solidFill>
                <a:schemeClr val="bg1"/>
              </a:solidFill>
              <a:effectLst>
                <a:outerShdw blurRad="50800" dist="38100" dir="5400000" algn="t" rotWithShape="0">
                  <a:prstClr val="black">
                    <a:alpha val="40000"/>
                  </a:prstClr>
                </a:outerShdw>
              </a:effectLst>
              <a:latin typeface="Montserrat" panose="00000500000000000000" pitchFamily="2" charset="0"/>
              <a:cs typeface="Times New Roman" panose="02020603050405020304" pitchFamily="18" charset="0"/>
            </a:rPr>
            <a:t>AKUNTANSI BIAYA</a:t>
          </a:r>
        </a:p>
        <a:p>
          <a:pPr algn="ctr"/>
          <a:endParaRPr lang="en-ID" sz="1800" baseline="0"/>
        </a:p>
        <a:p>
          <a:pPr algn="ctr"/>
          <a:r>
            <a:rPr lang="en-ID" sz="1600" i="1" baseline="0">
              <a:solidFill>
                <a:schemeClr val="bg1"/>
              </a:solidFill>
              <a:latin typeface="Georgia" panose="02040502050405020303" pitchFamily="18" charset="0"/>
            </a:rPr>
            <a:t>Silahkan pilih contoh kasus atau kasus yang tersedia dibawah ini</a:t>
          </a:r>
          <a:endParaRPr lang="en-ID" sz="1600" i="1">
            <a:solidFill>
              <a:schemeClr val="bg1"/>
            </a:solidFill>
            <a:latin typeface="Georgia" panose="02040502050405020303" pitchFamily="18" charset="0"/>
          </a:endParaRPr>
        </a:p>
      </xdr:txBody>
    </xdr:sp>
    <xdr:clientData/>
  </xdr:twoCellAnchor>
  <xdr:twoCellAnchor>
    <xdr:from>
      <xdr:col>0</xdr:col>
      <xdr:colOff>0</xdr:colOff>
      <xdr:row>23</xdr:row>
      <xdr:rowOff>121920</xdr:rowOff>
    </xdr:from>
    <xdr:to>
      <xdr:col>15</xdr:col>
      <xdr:colOff>0</xdr:colOff>
      <xdr:row>26</xdr:row>
      <xdr:rowOff>57150</xdr:rowOff>
    </xdr:to>
    <xdr:sp macro="" textlink="">
      <xdr:nvSpPr>
        <xdr:cNvPr id="4" name="TextBox 3">
          <a:extLst>
            <a:ext uri="{FF2B5EF4-FFF2-40B4-BE49-F238E27FC236}">
              <a16:creationId xmlns:a16="http://schemas.microsoft.com/office/drawing/2014/main" id="{638D1A7D-14F3-42A2-B595-230C0676AAA8}"/>
            </a:ext>
          </a:extLst>
        </xdr:cNvPr>
        <xdr:cNvSpPr txBox="1"/>
      </xdr:nvSpPr>
      <xdr:spPr>
        <a:xfrm>
          <a:off x="0" y="4503420"/>
          <a:ext cx="9144000" cy="5067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ID" sz="1100" b="0">
              <a:solidFill>
                <a:schemeClr val="tx2"/>
              </a:solidFill>
            </a:rPr>
            <a:t>LABORATORIUM AKUNTANSI</a:t>
          </a:r>
          <a:r>
            <a:rPr lang="en-ID" sz="1100" b="0" baseline="0">
              <a:solidFill>
                <a:schemeClr val="tx2"/>
              </a:solidFill>
            </a:rPr>
            <a:t> MENENGAH</a:t>
          </a:r>
        </a:p>
        <a:p>
          <a:pPr algn="ctr"/>
          <a:r>
            <a:rPr lang="en-ID" sz="1100" b="0" baseline="0">
              <a:solidFill>
                <a:schemeClr val="tx2"/>
              </a:solidFill>
            </a:rPr>
            <a:t>UNIVERSITAS GUNADARMA</a:t>
          </a:r>
          <a:endParaRPr lang="en-ID" sz="1100" b="0">
            <a:solidFill>
              <a:schemeClr val="tx2"/>
            </a:solidFill>
          </a:endParaRPr>
        </a:p>
      </xdr:txBody>
    </xdr:sp>
    <xdr:clientData/>
  </xdr:twoCellAnchor>
  <xdr:twoCellAnchor>
    <xdr:from>
      <xdr:col>5</xdr:col>
      <xdr:colOff>391513</xdr:colOff>
      <xdr:row>0</xdr:row>
      <xdr:rowOff>61427</xdr:rowOff>
    </xdr:from>
    <xdr:to>
      <xdr:col>9</xdr:col>
      <xdr:colOff>43647</xdr:colOff>
      <xdr:row>5</xdr:row>
      <xdr:rowOff>23635</xdr:rowOff>
    </xdr:to>
    <xdr:sp macro="" textlink="">
      <xdr:nvSpPr>
        <xdr:cNvPr id="6" name="Rectangle: Top Corners Rounded 5">
          <a:extLst>
            <a:ext uri="{FF2B5EF4-FFF2-40B4-BE49-F238E27FC236}">
              <a16:creationId xmlns:a16="http://schemas.microsoft.com/office/drawing/2014/main" id="{4F5F210C-7DC7-4293-A5A5-B8F2207E36BD}"/>
            </a:ext>
          </a:extLst>
        </xdr:cNvPr>
        <xdr:cNvSpPr/>
      </xdr:nvSpPr>
      <xdr:spPr>
        <a:xfrm rot="10800000">
          <a:off x="3439513" y="61427"/>
          <a:ext cx="2090534" cy="914708"/>
        </a:xfrm>
        <a:prstGeom prst="round2SameRect">
          <a:avLst/>
        </a:prstGeom>
        <a:solidFill>
          <a:schemeClr val="bg1"/>
        </a:solidFill>
        <a:ln/>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474731</xdr:colOff>
      <xdr:row>0</xdr:row>
      <xdr:rowOff>3404</xdr:rowOff>
    </xdr:from>
    <xdr:to>
      <xdr:col>7</xdr:col>
      <xdr:colOff>231064</xdr:colOff>
      <xdr:row>4</xdr:row>
      <xdr:rowOff>167886</xdr:rowOff>
    </xdr:to>
    <xdr:pic>
      <xdr:nvPicPr>
        <xdr:cNvPr id="7" name="Picture 31">
          <a:extLst>
            <a:ext uri="{FF2B5EF4-FFF2-40B4-BE49-F238E27FC236}">
              <a16:creationId xmlns:a16="http://schemas.microsoft.com/office/drawing/2014/main" id="{F7DA45CA-DCA5-4BED-8AC1-783A2BD7ACD9}"/>
            </a:ext>
          </a:extLst>
        </xdr:cNvPr>
        <xdr:cNvPicPr/>
      </xdr:nvPicPr>
      <xdr:blipFill>
        <a:blip xmlns:r="http://schemas.openxmlformats.org/officeDocument/2006/relationships" r:embed="rId1"/>
        <a:stretch/>
      </xdr:blipFill>
      <xdr:spPr>
        <a:xfrm>
          <a:off x="3522731" y="3404"/>
          <a:ext cx="975533" cy="926482"/>
        </a:xfrm>
        <a:prstGeom prst="rect">
          <a:avLst/>
        </a:prstGeom>
        <a:ln w="0">
          <a:solidFill>
            <a:schemeClr val="accent1"/>
          </a:solidFill>
        </a:ln>
      </xdr:spPr>
    </xdr:pic>
    <xdr:clientData/>
  </xdr:twoCellAnchor>
  <xdr:twoCellAnchor>
    <xdr:from>
      <xdr:col>7</xdr:col>
      <xdr:colOff>370199</xdr:colOff>
      <xdr:row>0</xdr:row>
      <xdr:rowOff>100099</xdr:rowOff>
    </xdr:from>
    <xdr:to>
      <xdr:col>8</xdr:col>
      <xdr:colOff>537990</xdr:colOff>
      <xdr:row>4</xdr:row>
      <xdr:rowOff>118903</xdr:rowOff>
    </xdr:to>
    <xdr:pic>
      <xdr:nvPicPr>
        <xdr:cNvPr id="8" name="Picture 7">
          <a:extLst>
            <a:ext uri="{FF2B5EF4-FFF2-40B4-BE49-F238E27FC236}">
              <a16:creationId xmlns:a16="http://schemas.microsoft.com/office/drawing/2014/main" id="{E02275A9-4723-48CB-9458-E4FDB9BC565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37399" y="100099"/>
          <a:ext cx="777391" cy="780804"/>
        </a:xfrm>
        <a:prstGeom prst="rect">
          <a:avLst/>
        </a:prstGeom>
        <a:ln>
          <a:noFill/>
        </a:ln>
      </xdr:spPr>
    </xdr:pic>
    <xdr:clientData/>
  </xdr:twoCellAnchor>
  <xdr:oneCellAnchor>
    <xdr:from>
      <xdr:col>9</xdr:col>
      <xdr:colOff>457153</xdr:colOff>
      <xdr:row>17</xdr:row>
      <xdr:rowOff>69831</xdr:rowOff>
    </xdr:from>
    <xdr:ext cx="1266913" cy="611564"/>
    <xdr:sp macro="" textlink="">
      <xdr:nvSpPr>
        <xdr:cNvPr id="9" name="Shape 7">
          <a:hlinkClick xmlns:r="http://schemas.openxmlformats.org/officeDocument/2006/relationships" r:id="rId3"/>
          <a:extLst>
            <a:ext uri="{FF2B5EF4-FFF2-40B4-BE49-F238E27FC236}">
              <a16:creationId xmlns:a16="http://schemas.microsoft.com/office/drawing/2014/main" id="{6505A0AD-40E8-4AD6-A0F0-117F9D01FC8B}"/>
            </a:ext>
          </a:extLst>
        </xdr:cNvPr>
        <xdr:cNvSpPr/>
      </xdr:nvSpPr>
      <xdr:spPr>
        <a:xfrm>
          <a:off x="5943553" y="3308331"/>
          <a:ext cx="1266913" cy="611564"/>
        </a:xfrm>
        <a:prstGeom prst="roundRect">
          <a:avLst/>
        </a:prstGeom>
        <a:solidFill>
          <a:sysClr val="window" lastClr="FFFFFF"/>
        </a:solidFill>
        <a:ln w="38100">
          <a:solidFill>
            <a:schemeClr val="tx2"/>
          </a:solidFill>
          <a:headEnd type="none" w="sm" len="sm"/>
          <a:tailEnd type="none" w="sm" len="sm"/>
        </a:ln>
      </xdr:spPr>
      <xdr:style>
        <a:lnRef idx="0">
          <a:schemeClr val="accent2"/>
        </a:lnRef>
        <a:fillRef idx="3">
          <a:schemeClr val="accent2"/>
        </a:fillRef>
        <a:effectRef idx="3">
          <a:schemeClr val="accent2"/>
        </a:effectRef>
        <a:fontRef idx="minor">
          <a:schemeClr val="lt1"/>
        </a:fontRef>
      </xdr:style>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Segoe UI" panose="020B0502040204020203" pitchFamily="34" charset="0"/>
              <a:ea typeface="Calibri"/>
              <a:cs typeface="Segoe UI" panose="020B0502040204020203" pitchFamily="34" charset="0"/>
              <a:sym typeface="Calibri"/>
            </a:rPr>
            <a:t>KASUS 2</a:t>
          </a:r>
          <a:endParaRPr sz="1100" b="0" strike="noStrike">
            <a:solidFill>
              <a:schemeClr val="tx1"/>
            </a:solidFill>
            <a:latin typeface="Segoe UI" panose="020B0502040204020203" pitchFamily="34" charset="0"/>
            <a:ea typeface="Times New Roman"/>
            <a:cs typeface="Segoe UI" panose="020B0502040204020203" pitchFamily="34" charset="0"/>
            <a:sym typeface="Times New Roman"/>
          </a:endParaRPr>
        </a:p>
      </xdr:txBody>
    </xdr:sp>
    <xdr:clientData fLocksWithSheet="0"/>
  </xdr:oneCellAnchor>
  <xdr:oneCellAnchor>
    <xdr:from>
      <xdr:col>3</xdr:col>
      <xdr:colOff>200203</xdr:colOff>
      <xdr:row>17</xdr:row>
      <xdr:rowOff>39340</xdr:rowOff>
    </xdr:from>
    <xdr:ext cx="1266913" cy="591179"/>
    <xdr:sp macro="" textlink="">
      <xdr:nvSpPr>
        <xdr:cNvPr id="10" name="Shape 18">
          <a:hlinkClick xmlns:r="http://schemas.openxmlformats.org/officeDocument/2006/relationships" r:id="rId4"/>
          <a:extLst>
            <a:ext uri="{FF2B5EF4-FFF2-40B4-BE49-F238E27FC236}">
              <a16:creationId xmlns:a16="http://schemas.microsoft.com/office/drawing/2014/main" id="{37FCB7C8-055F-449D-A3CD-95FE98B7A771}"/>
            </a:ext>
          </a:extLst>
        </xdr:cNvPr>
        <xdr:cNvSpPr/>
      </xdr:nvSpPr>
      <xdr:spPr>
        <a:xfrm>
          <a:off x="2029003" y="3277840"/>
          <a:ext cx="1266913" cy="591179"/>
        </a:xfrm>
        <a:prstGeom prst="roundRect">
          <a:avLst/>
        </a:prstGeom>
        <a:solidFill>
          <a:sysClr val="window" lastClr="FFFFFF"/>
        </a:solidFill>
        <a:ln w="38100">
          <a:solidFill>
            <a:schemeClr val="tx2"/>
          </a:solidFill>
          <a:headEnd type="none" w="sm" len="sm"/>
          <a:tailEnd type="none" w="sm" len="sm"/>
        </a:ln>
      </xdr:spPr>
      <xdr:style>
        <a:lnRef idx="0">
          <a:schemeClr val="accent2"/>
        </a:lnRef>
        <a:fillRef idx="3">
          <a:schemeClr val="accent2"/>
        </a:fillRef>
        <a:effectRef idx="3">
          <a:schemeClr val="accent2"/>
        </a:effectRef>
        <a:fontRef idx="minor">
          <a:schemeClr val="lt1"/>
        </a:fontRef>
      </xdr:style>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Segoe UI" panose="020B0502040204020203" pitchFamily="34" charset="0"/>
              <a:ea typeface="Calibri"/>
              <a:cs typeface="Segoe UI" panose="020B0502040204020203" pitchFamily="34" charset="0"/>
              <a:sym typeface="Calibri"/>
            </a:rPr>
            <a:t>COKAS</a:t>
          </a:r>
          <a:endParaRPr sz="1100" b="0" strike="noStrike">
            <a:solidFill>
              <a:srgbClr val="000000"/>
            </a:solidFill>
            <a:latin typeface="Segoe UI" panose="020B0502040204020203" pitchFamily="34" charset="0"/>
            <a:ea typeface="Times New Roman"/>
            <a:cs typeface="Segoe UI" panose="020B0502040204020203" pitchFamily="34" charset="0"/>
            <a:sym typeface="Times New Roman"/>
          </a:endParaRPr>
        </a:p>
      </xdr:txBody>
    </xdr:sp>
    <xdr:clientData fLocksWithSheet="0"/>
  </xdr:oneCellAnchor>
  <xdr:oneCellAnchor>
    <xdr:from>
      <xdr:col>6</xdr:col>
      <xdr:colOff>318276</xdr:colOff>
      <xdr:row>17</xdr:row>
      <xdr:rowOff>52204</xdr:rowOff>
    </xdr:from>
    <xdr:ext cx="1266913" cy="591179"/>
    <xdr:sp macro="" textlink="">
      <xdr:nvSpPr>
        <xdr:cNvPr id="11" name="Shape 18">
          <a:hlinkClick xmlns:r="http://schemas.openxmlformats.org/officeDocument/2006/relationships" r:id="rId5"/>
          <a:extLst>
            <a:ext uri="{FF2B5EF4-FFF2-40B4-BE49-F238E27FC236}">
              <a16:creationId xmlns:a16="http://schemas.microsoft.com/office/drawing/2014/main" id="{423C0630-BC2C-44D9-BAB6-D1F11615B05F}"/>
            </a:ext>
          </a:extLst>
        </xdr:cNvPr>
        <xdr:cNvSpPr/>
      </xdr:nvSpPr>
      <xdr:spPr>
        <a:xfrm>
          <a:off x="3975876" y="3290704"/>
          <a:ext cx="1266913" cy="591179"/>
        </a:xfrm>
        <a:prstGeom prst="roundRect">
          <a:avLst/>
        </a:prstGeom>
        <a:solidFill>
          <a:sysClr val="window" lastClr="FFFFFF"/>
        </a:solidFill>
        <a:ln w="38100">
          <a:solidFill>
            <a:schemeClr val="tx2"/>
          </a:solidFill>
          <a:headEnd type="none" w="sm" len="sm"/>
          <a:tailEnd type="none" w="sm" len="sm"/>
        </a:ln>
      </xdr:spPr>
      <xdr:style>
        <a:lnRef idx="0">
          <a:schemeClr val="accent2"/>
        </a:lnRef>
        <a:fillRef idx="3">
          <a:schemeClr val="accent2"/>
        </a:fillRef>
        <a:effectRef idx="3">
          <a:schemeClr val="accent2"/>
        </a:effectRef>
        <a:fontRef idx="minor">
          <a:schemeClr val="lt1"/>
        </a:fontRef>
      </xdr:style>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Segoe UI" panose="020B0502040204020203" pitchFamily="34" charset="0"/>
              <a:ea typeface="Calibri"/>
              <a:cs typeface="Segoe UI" panose="020B0502040204020203" pitchFamily="34" charset="0"/>
              <a:sym typeface="Calibri"/>
            </a:rPr>
            <a:t>KASUS</a:t>
          </a:r>
          <a:r>
            <a:rPr lang="en-US" sz="1100" b="1" strike="noStrike" baseline="0">
              <a:solidFill>
                <a:srgbClr val="000000"/>
              </a:solidFill>
              <a:latin typeface="Segoe UI" panose="020B0502040204020203" pitchFamily="34" charset="0"/>
              <a:ea typeface="Calibri"/>
              <a:cs typeface="Segoe UI" panose="020B0502040204020203" pitchFamily="34" charset="0"/>
              <a:sym typeface="Calibri"/>
            </a:rPr>
            <a:t> 1</a:t>
          </a:r>
          <a:endParaRPr sz="1100" b="0" strike="noStrike">
            <a:solidFill>
              <a:srgbClr val="000000"/>
            </a:solidFill>
            <a:latin typeface="Segoe UI" panose="020B0502040204020203" pitchFamily="34" charset="0"/>
            <a:ea typeface="Times New Roman"/>
            <a:cs typeface="Segoe UI" panose="020B0502040204020203" pitchFamily="34" charset="0"/>
            <a:sym typeface="Times New Roman"/>
          </a:endParaRPr>
        </a:p>
      </xdr:txBody>
    </xdr:sp>
    <xdr:clientData fLocksWithSheet="0"/>
  </xdr:oneCellAnchor>
  <xdr:twoCellAnchor>
    <xdr:from>
      <xdr:col>0</xdr:col>
      <xdr:colOff>105833</xdr:colOff>
      <xdr:row>0</xdr:row>
      <xdr:rowOff>176389</xdr:rowOff>
    </xdr:from>
    <xdr:to>
      <xdr:col>1</xdr:col>
      <xdr:colOff>517408</xdr:colOff>
      <xdr:row>4</xdr:row>
      <xdr:rowOff>0</xdr:rowOff>
    </xdr:to>
    <xdr:sp macro="" textlink="">
      <xdr:nvSpPr>
        <xdr:cNvPr id="12" name="Arrow: Left 11">
          <a:hlinkClick xmlns:r="http://schemas.openxmlformats.org/officeDocument/2006/relationships" r:id="rId6"/>
          <a:extLst>
            <a:ext uri="{FF2B5EF4-FFF2-40B4-BE49-F238E27FC236}">
              <a16:creationId xmlns:a16="http://schemas.microsoft.com/office/drawing/2014/main" id="{AD791838-863D-4AC7-9214-2CACFDC59AFF}"/>
            </a:ext>
          </a:extLst>
        </xdr:cNvPr>
        <xdr:cNvSpPr/>
      </xdr:nvSpPr>
      <xdr:spPr>
        <a:xfrm>
          <a:off x="105833" y="176389"/>
          <a:ext cx="1021175" cy="585611"/>
        </a:xfrm>
        <a:prstGeom prst="leftArrow">
          <a:avLst/>
        </a:prstGeom>
        <a:solidFill>
          <a:schemeClr val="tx2"/>
        </a:solidFill>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l"/>
          <a:r>
            <a:rPr lang="en-US" sz="1100" b="1">
              <a:latin typeface="Montserrat" panose="00000500000000000000" pitchFamily="2" charset="0"/>
            </a:rPr>
            <a:t>Kembali</a:t>
          </a:r>
        </a:p>
      </xdr:txBody>
    </xdr:sp>
    <xdr:clientData/>
  </xdr:twoCellAnchor>
  <xdr:twoCellAnchor>
    <xdr:from>
      <xdr:col>12</xdr:col>
      <xdr:colOff>461161</xdr:colOff>
      <xdr:row>29</xdr:row>
      <xdr:rowOff>11436</xdr:rowOff>
    </xdr:from>
    <xdr:to>
      <xdr:col>15</xdr:col>
      <xdr:colOff>5678</xdr:colOff>
      <xdr:row>30</xdr:row>
      <xdr:rowOff>62913</xdr:rowOff>
    </xdr:to>
    <xdr:sp macro="" textlink="">
      <xdr:nvSpPr>
        <xdr:cNvPr id="5" name="Rectangle 4">
          <a:extLst>
            <a:ext uri="{FF2B5EF4-FFF2-40B4-BE49-F238E27FC236}">
              <a16:creationId xmlns:a16="http://schemas.microsoft.com/office/drawing/2014/main" id="{DFE94EBF-59A2-4BD0-BA5A-E27FDCD13396}"/>
            </a:ext>
          </a:extLst>
        </xdr:cNvPr>
        <xdr:cNvSpPr/>
      </xdr:nvSpPr>
      <xdr:spPr>
        <a:xfrm>
          <a:off x="7770474" y="5583357"/>
          <a:ext cx="1371846" cy="24361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000" b="1" baseline="0"/>
            <a:t>Pengembang : Fahmi</a:t>
          </a:r>
          <a:endParaRPr lang="en-US" sz="10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16182</xdr:colOff>
      <xdr:row>18</xdr:row>
      <xdr:rowOff>17243</xdr:rowOff>
    </xdr:from>
    <xdr:to>
      <xdr:col>4</xdr:col>
      <xdr:colOff>33845</xdr:colOff>
      <xdr:row>18</xdr:row>
      <xdr:rowOff>17243</xdr:rowOff>
    </xdr:to>
    <xdr:cxnSp macro="">
      <xdr:nvCxnSpPr>
        <xdr:cNvPr id="41" name="Straight Connector 40">
          <a:extLst>
            <a:ext uri="{FF2B5EF4-FFF2-40B4-BE49-F238E27FC236}">
              <a16:creationId xmlns:a16="http://schemas.microsoft.com/office/drawing/2014/main" id="{2F793A9A-8E4A-4532-A046-32B98646A550}"/>
            </a:ext>
          </a:extLst>
        </xdr:cNvPr>
        <xdr:cNvCxnSpPr/>
      </xdr:nvCxnSpPr>
      <xdr:spPr>
        <a:xfrm>
          <a:off x="7963377" y="3463693"/>
          <a:ext cx="1580926" cy="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3</xdr:col>
      <xdr:colOff>7362</xdr:colOff>
      <xdr:row>22</xdr:row>
      <xdr:rowOff>180346</xdr:rowOff>
    </xdr:from>
    <xdr:to>
      <xdr:col>4</xdr:col>
      <xdr:colOff>1413</xdr:colOff>
      <xdr:row>22</xdr:row>
      <xdr:rowOff>180346</xdr:rowOff>
    </xdr:to>
    <xdr:cxnSp macro="">
      <xdr:nvCxnSpPr>
        <xdr:cNvPr id="42" name="Straight Connector 41">
          <a:extLst>
            <a:ext uri="{FF2B5EF4-FFF2-40B4-BE49-F238E27FC236}">
              <a16:creationId xmlns:a16="http://schemas.microsoft.com/office/drawing/2014/main" id="{94852B30-D760-45F0-AD18-297B09CEF43E}"/>
            </a:ext>
          </a:extLst>
        </xdr:cNvPr>
        <xdr:cNvCxnSpPr/>
      </xdr:nvCxnSpPr>
      <xdr:spPr>
        <a:xfrm>
          <a:off x="7954557" y="4382980"/>
          <a:ext cx="1557314" cy="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3</xdr:col>
      <xdr:colOff>16182</xdr:colOff>
      <xdr:row>31</xdr:row>
      <xdr:rowOff>189038</xdr:rowOff>
    </xdr:from>
    <xdr:to>
      <xdr:col>4</xdr:col>
      <xdr:colOff>43370</xdr:colOff>
      <xdr:row>32</xdr:row>
      <xdr:rowOff>1610</xdr:rowOff>
    </xdr:to>
    <xdr:cxnSp macro="">
      <xdr:nvCxnSpPr>
        <xdr:cNvPr id="43" name="Straight Connector 42">
          <a:extLst>
            <a:ext uri="{FF2B5EF4-FFF2-40B4-BE49-F238E27FC236}">
              <a16:creationId xmlns:a16="http://schemas.microsoft.com/office/drawing/2014/main" id="{EFB7012D-51B9-43CD-AA08-A2B0EE462112}"/>
            </a:ext>
          </a:extLst>
        </xdr:cNvPr>
        <xdr:cNvCxnSpPr/>
      </xdr:nvCxnSpPr>
      <xdr:spPr>
        <a:xfrm flipV="1">
          <a:off x="7963377" y="6093084"/>
          <a:ext cx="1590451" cy="1618"/>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3766791</xdr:colOff>
      <xdr:row>32</xdr:row>
      <xdr:rowOff>179600</xdr:rowOff>
    </xdr:from>
    <xdr:to>
      <xdr:col>4</xdr:col>
      <xdr:colOff>44076</xdr:colOff>
      <xdr:row>32</xdr:row>
      <xdr:rowOff>179600</xdr:rowOff>
    </xdr:to>
    <xdr:cxnSp macro="">
      <xdr:nvCxnSpPr>
        <xdr:cNvPr id="44" name="Straight Connector 43">
          <a:extLst>
            <a:ext uri="{FF2B5EF4-FFF2-40B4-BE49-F238E27FC236}">
              <a16:creationId xmlns:a16="http://schemas.microsoft.com/office/drawing/2014/main" id="{23C9E9FD-7FBF-40EA-86D1-DC1A23835BD0}"/>
            </a:ext>
          </a:extLst>
        </xdr:cNvPr>
        <xdr:cNvCxnSpPr/>
      </xdr:nvCxnSpPr>
      <xdr:spPr>
        <a:xfrm>
          <a:off x="7940341" y="6272692"/>
          <a:ext cx="1614193" cy="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3</xdr:col>
      <xdr:colOff>6657</xdr:colOff>
      <xdr:row>33</xdr:row>
      <xdr:rowOff>163828</xdr:rowOff>
    </xdr:from>
    <xdr:to>
      <xdr:col>4</xdr:col>
      <xdr:colOff>52895</xdr:colOff>
      <xdr:row>33</xdr:row>
      <xdr:rowOff>163828</xdr:rowOff>
    </xdr:to>
    <xdr:cxnSp macro="">
      <xdr:nvCxnSpPr>
        <xdr:cNvPr id="45" name="Straight Connector 44">
          <a:extLst>
            <a:ext uri="{FF2B5EF4-FFF2-40B4-BE49-F238E27FC236}">
              <a16:creationId xmlns:a16="http://schemas.microsoft.com/office/drawing/2014/main" id="{CF036DA2-4FAA-49F9-AFCD-63253DD7ADC5}"/>
            </a:ext>
          </a:extLst>
        </xdr:cNvPr>
        <xdr:cNvCxnSpPr/>
      </xdr:nvCxnSpPr>
      <xdr:spPr>
        <a:xfrm>
          <a:off x="7953852" y="6445965"/>
          <a:ext cx="1609501" cy="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3</xdr:col>
      <xdr:colOff>701629</xdr:colOff>
      <xdr:row>34</xdr:row>
      <xdr:rowOff>40867</xdr:rowOff>
    </xdr:from>
    <xdr:to>
      <xdr:col>3</xdr:col>
      <xdr:colOff>1520779</xdr:colOff>
      <xdr:row>34</xdr:row>
      <xdr:rowOff>40867</xdr:rowOff>
    </xdr:to>
    <xdr:cxnSp macro="">
      <xdr:nvCxnSpPr>
        <xdr:cNvPr id="46" name="Straight Connector 45">
          <a:extLst>
            <a:ext uri="{FF2B5EF4-FFF2-40B4-BE49-F238E27FC236}">
              <a16:creationId xmlns:a16="http://schemas.microsoft.com/office/drawing/2014/main" id="{B9248815-1638-4C08-8777-640F4D0CDBFA}"/>
            </a:ext>
          </a:extLst>
        </xdr:cNvPr>
        <xdr:cNvCxnSpPr/>
      </xdr:nvCxnSpPr>
      <xdr:spPr>
        <a:xfrm>
          <a:off x="8648824" y="6512050"/>
          <a:ext cx="819150" cy="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oneCellAnchor>
    <xdr:from>
      <xdr:col>0</xdr:col>
      <xdr:colOff>0</xdr:colOff>
      <xdr:row>0</xdr:row>
      <xdr:rowOff>0</xdr:rowOff>
    </xdr:from>
    <xdr:ext cx="1552575" cy="13144500"/>
    <xdr:sp macro="" textlink="">
      <xdr:nvSpPr>
        <xdr:cNvPr id="47" name="Shape 3">
          <a:extLst>
            <a:ext uri="{FF2B5EF4-FFF2-40B4-BE49-F238E27FC236}">
              <a16:creationId xmlns:a16="http://schemas.microsoft.com/office/drawing/2014/main" id="{D0F330DF-604A-4C80-A5F7-98D073A98762}"/>
            </a:ext>
          </a:extLst>
        </xdr:cNvPr>
        <xdr:cNvSpPr/>
      </xdr:nvSpPr>
      <xdr:spPr>
        <a:xfrm>
          <a:off x="0" y="0"/>
          <a:ext cx="1552575" cy="13144500"/>
        </a:xfrm>
        <a:prstGeom prst="rect">
          <a:avLst/>
        </a:prstGeom>
        <a:solidFill>
          <a:srgbClr val="FFFFFF"/>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1543050</xdr:colOff>
      <xdr:row>0</xdr:row>
      <xdr:rowOff>0</xdr:rowOff>
    </xdr:from>
    <xdr:ext cx="1571625" cy="13154025"/>
    <xdr:sp macro="" textlink="">
      <xdr:nvSpPr>
        <xdr:cNvPr id="48" name="Shape 5">
          <a:extLst>
            <a:ext uri="{FF2B5EF4-FFF2-40B4-BE49-F238E27FC236}">
              <a16:creationId xmlns:a16="http://schemas.microsoft.com/office/drawing/2014/main" id="{54930FF6-6DF5-434B-B5A6-123707D97AD6}"/>
            </a:ext>
          </a:extLst>
        </xdr:cNvPr>
        <xdr:cNvSpPr/>
      </xdr:nvSpPr>
      <xdr:spPr>
        <a:xfrm>
          <a:off x="1543050" y="0"/>
          <a:ext cx="1571625" cy="13154025"/>
        </a:xfrm>
        <a:prstGeom prst="rect">
          <a:avLst/>
        </a:prstGeom>
        <a:solidFill>
          <a:srgbClr val="FC9100"/>
        </a:solidFill>
        <a:ln w="12700" cap="flat" cmpd="sng">
          <a:solidFill>
            <a:srgbClr val="1D3155"/>
          </a:solidFill>
          <a:prstDash val="solid"/>
          <a:miter lim="8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1895475</xdr:colOff>
      <xdr:row>18</xdr:row>
      <xdr:rowOff>65913</xdr:rowOff>
    </xdr:from>
    <xdr:ext cx="885825" cy="285750"/>
    <xdr:sp macro="" textlink="">
      <xdr:nvSpPr>
        <xdr:cNvPr id="49" name="Shape 7">
          <a:hlinkClick xmlns:r="http://schemas.openxmlformats.org/officeDocument/2006/relationships" r:id="rId1"/>
          <a:extLst>
            <a:ext uri="{FF2B5EF4-FFF2-40B4-BE49-F238E27FC236}">
              <a16:creationId xmlns:a16="http://schemas.microsoft.com/office/drawing/2014/main" id="{B7CF7856-1288-451C-AFCC-AB4108AA0D29}"/>
            </a:ext>
          </a:extLst>
        </xdr:cNvPr>
        <xdr:cNvSpPr/>
      </xdr:nvSpPr>
      <xdr:spPr>
        <a:xfrm>
          <a:off x="1895475" y="3579866"/>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1</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19050</xdr:colOff>
      <xdr:row>7</xdr:row>
      <xdr:rowOff>32066</xdr:rowOff>
    </xdr:from>
    <xdr:ext cx="1447800" cy="666750"/>
    <xdr:sp macro="" textlink="">
      <xdr:nvSpPr>
        <xdr:cNvPr id="50" name="Shape 8">
          <a:extLst>
            <a:ext uri="{FF2B5EF4-FFF2-40B4-BE49-F238E27FC236}">
              <a16:creationId xmlns:a16="http://schemas.microsoft.com/office/drawing/2014/main" id="{B1C6A5CD-315A-4E31-9DB7-8DED4012242E}"/>
            </a:ext>
          </a:extLst>
        </xdr:cNvPr>
        <xdr:cNvSpPr/>
      </xdr:nvSpPr>
      <xdr:spPr>
        <a:xfrm>
          <a:off x="19050" y="1422201"/>
          <a:ext cx="1447800" cy="666750"/>
        </a:xfrm>
        <a:prstGeom prst="rect">
          <a:avLst/>
        </a:prstGeom>
        <a:solidFill>
          <a:srgbClr val="FFFFFF"/>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rgbClr val="000000"/>
              </a:solidFill>
              <a:latin typeface="Calibri"/>
              <a:ea typeface="Calibri"/>
              <a:cs typeface="Calibri"/>
              <a:sym typeface="Calibri"/>
            </a:rPr>
            <a:t>LABORATORIUM AKUNTANSI MENENGAH</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1847850</xdr:colOff>
      <xdr:row>7</xdr:row>
      <xdr:rowOff>180087</xdr:rowOff>
    </xdr:from>
    <xdr:ext cx="942975" cy="295275"/>
    <xdr:sp macro="" textlink="">
      <xdr:nvSpPr>
        <xdr:cNvPr id="51" name="Shape 11">
          <a:hlinkClick xmlns:r="http://schemas.openxmlformats.org/officeDocument/2006/relationships" r:id="rId2"/>
          <a:extLst>
            <a:ext uri="{FF2B5EF4-FFF2-40B4-BE49-F238E27FC236}">
              <a16:creationId xmlns:a16="http://schemas.microsoft.com/office/drawing/2014/main" id="{24714764-6E26-4A1A-9427-7652DF7D5EB7}"/>
            </a:ext>
          </a:extLst>
        </xdr:cNvPr>
        <xdr:cNvSpPr/>
      </xdr:nvSpPr>
      <xdr:spPr>
        <a:xfrm>
          <a:off x="1847850" y="1570222"/>
          <a:ext cx="942975" cy="29527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7674" dir="2700000" algn="tl"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DASHBOARD</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1714500</xdr:colOff>
      <xdr:row>9</xdr:row>
      <xdr:rowOff>192783</xdr:rowOff>
    </xdr:from>
    <xdr:ext cx="1209675" cy="38100"/>
    <xdr:grpSp>
      <xdr:nvGrpSpPr>
        <xdr:cNvPr id="52" name="Shape 2">
          <a:extLst>
            <a:ext uri="{FF2B5EF4-FFF2-40B4-BE49-F238E27FC236}">
              <a16:creationId xmlns:a16="http://schemas.microsoft.com/office/drawing/2014/main" id="{8970D990-C617-45A4-92D1-5CAC8BA57873}"/>
            </a:ext>
          </a:extLst>
        </xdr:cNvPr>
        <xdr:cNvGrpSpPr/>
      </xdr:nvGrpSpPr>
      <xdr:grpSpPr>
        <a:xfrm>
          <a:off x="1714500" y="1993874"/>
          <a:ext cx="1209675" cy="38100"/>
          <a:chOff x="4741163" y="3780000"/>
          <a:chExt cx="1209675" cy="0"/>
        </a:xfrm>
      </xdr:grpSpPr>
      <xdr:cxnSp macro="">
        <xdr:nvCxnSpPr>
          <xdr:cNvPr id="53" name="Shape 12">
            <a:extLst>
              <a:ext uri="{FF2B5EF4-FFF2-40B4-BE49-F238E27FC236}">
                <a16:creationId xmlns:a16="http://schemas.microsoft.com/office/drawing/2014/main" id="{32F8D75C-1386-1200-D0F0-922A1EB4B178}"/>
              </a:ext>
            </a:extLst>
          </xdr:cNvPr>
          <xdr:cNvCxnSpPr/>
        </xdr:nvCxnSpPr>
        <xdr:spPr>
          <a:xfrm>
            <a:off x="4741163" y="3780000"/>
            <a:ext cx="1209675" cy="0"/>
          </a:xfrm>
          <a:prstGeom prst="straightConnector1">
            <a:avLst/>
          </a:prstGeom>
          <a:noFill/>
          <a:ln w="9525" cap="flat" cmpd="sng">
            <a:solidFill>
              <a:srgbClr val="FFFFFF"/>
            </a:solidFill>
            <a:prstDash val="solid"/>
            <a:miter lim="8000"/>
            <a:headEnd type="none" w="sm" len="sm"/>
            <a:tailEnd type="none" w="sm" len="sm"/>
          </a:ln>
        </xdr:spPr>
      </xdr:cxnSp>
    </xdr:grpSp>
    <xdr:clientData fLocksWithSheet="0"/>
  </xdr:oneCellAnchor>
  <xdr:oneCellAnchor>
    <xdr:from>
      <xdr:col>0</xdr:col>
      <xdr:colOff>1724025</xdr:colOff>
      <xdr:row>16</xdr:row>
      <xdr:rowOff>138718</xdr:rowOff>
    </xdr:from>
    <xdr:ext cx="1228725" cy="276225"/>
    <xdr:sp macro="" textlink="">
      <xdr:nvSpPr>
        <xdr:cNvPr id="54" name="Shape 14">
          <a:extLst>
            <a:ext uri="{FF2B5EF4-FFF2-40B4-BE49-F238E27FC236}">
              <a16:creationId xmlns:a16="http://schemas.microsoft.com/office/drawing/2014/main" id="{27D21EBA-541C-41B7-BF18-16BD2CC8B3AD}"/>
            </a:ext>
          </a:extLst>
        </xdr:cNvPr>
        <xdr:cNvSpPr/>
      </xdr:nvSpPr>
      <xdr:spPr>
        <a:xfrm>
          <a:off x="1724025" y="3266522"/>
          <a:ext cx="122872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DAFTAR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1704975</xdr:colOff>
      <xdr:row>10</xdr:row>
      <xdr:rowOff>149700</xdr:rowOff>
    </xdr:from>
    <xdr:ext cx="1247775" cy="276225"/>
    <xdr:sp macro="" textlink="">
      <xdr:nvSpPr>
        <xdr:cNvPr id="55" name="Shape 16">
          <a:extLst>
            <a:ext uri="{FF2B5EF4-FFF2-40B4-BE49-F238E27FC236}">
              <a16:creationId xmlns:a16="http://schemas.microsoft.com/office/drawing/2014/main" id="{6BBBB41E-CB5B-4ED4-9A38-C5E7285A725F}"/>
            </a:ext>
          </a:extLst>
        </xdr:cNvPr>
        <xdr:cNvSpPr/>
      </xdr:nvSpPr>
      <xdr:spPr>
        <a:xfrm>
          <a:off x="1704975" y="2119058"/>
          <a:ext cx="124777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CONTOH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1885950</xdr:colOff>
      <xdr:row>12</xdr:row>
      <xdr:rowOff>63973</xdr:rowOff>
    </xdr:from>
    <xdr:ext cx="885825" cy="276225"/>
    <xdr:sp macro="" textlink="">
      <xdr:nvSpPr>
        <xdr:cNvPr id="56" name="Shape 18">
          <a:hlinkClick xmlns:r="http://schemas.openxmlformats.org/officeDocument/2006/relationships" r:id="rId3"/>
          <a:extLst>
            <a:ext uri="{FF2B5EF4-FFF2-40B4-BE49-F238E27FC236}">
              <a16:creationId xmlns:a16="http://schemas.microsoft.com/office/drawing/2014/main" id="{6E6EC91E-B017-412F-AA8F-60A45D076501}"/>
            </a:ext>
          </a:extLst>
        </xdr:cNvPr>
        <xdr:cNvSpPr/>
      </xdr:nvSpPr>
      <xdr:spPr>
        <a:xfrm>
          <a:off x="1885950" y="2419480"/>
          <a:ext cx="885825" cy="276225"/>
        </a:xfrm>
        <a:prstGeom prst="rect">
          <a:avLst/>
        </a:prstGeom>
        <a:solidFill>
          <a:srgbClr val="FFFFFF"/>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 1</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95250</xdr:colOff>
      <xdr:row>0</xdr:row>
      <xdr:rowOff>0</xdr:rowOff>
    </xdr:from>
    <xdr:ext cx="1304925" cy="1323975"/>
    <xdr:pic>
      <xdr:nvPicPr>
        <xdr:cNvPr id="57" name="image2.png">
          <a:extLst>
            <a:ext uri="{FF2B5EF4-FFF2-40B4-BE49-F238E27FC236}">
              <a16:creationId xmlns:a16="http://schemas.microsoft.com/office/drawing/2014/main" id="{AB110BED-6551-4661-AC83-51B9E55886C7}"/>
            </a:ext>
          </a:extLst>
        </xdr:cNvPr>
        <xdr:cNvPicPr preferRelativeResize="0"/>
      </xdr:nvPicPr>
      <xdr:blipFill>
        <a:blip xmlns:r="http://schemas.openxmlformats.org/officeDocument/2006/relationships" r:embed="rId4" cstate="print"/>
        <a:stretch>
          <a:fillRect/>
        </a:stretch>
      </xdr:blipFill>
      <xdr:spPr>
        <a:xfrm>
          <a:off x="95250" y="0"/>
          <a:ext cx="1304925" cy="1323975"/>
        </a:xfrm>
        <a:prstGeom prst="rect">
          <a:avLst/>
        </a:prstGeom>
        <a:noFill/>
      </xdr:spPr>
    </xdr:pic>
    <xdr:clientData fLocksWithSheet="0"/>
  </xdr:oneCellAnchor>
  <xdr:oneCellAnchor>
    <xdr:from>
      <xdr:col>0</xdr:col>
      <xdr:colOff>1885950</xdr:colOff>
      <xdr:row>14</xdr:row>
      <xdr:rowOff>146711</xdr:rowOff>
    </xdr:from>
    <xdr:ext cx="885825" cy="276225"/>
    <xdr:sp macro="" textlink="">
      <xdr:nvSpPr>
        <xdr:cNvPr id="58" name="Shape 18">
          <a:hlinkClick xmlns:r="http://schemas.openxmlformats.org/officeDocument/2006/relationships" r:id="rId5"/>
          <a:extLst>
            <a:ext uri="{FF2B5EF4-FFF2-40B4-BE49-F238E27FC236}">
              <a16:creationId xmlns:a16="http://schemas.microsoft.com/office/drawing/2014/main" id="{705571F3-8F4B-41C4-9E78-5DA9041DA64B}"/>
            </a:ext>
          </a:extLst>
        </xdr:cNvPr>
        <xdr:cNvSpPr/>
      </xdr:nvSpPr>
      <xdr:spPr>
        <a:xfrm>
          <a:off x="1885950" y="2888366"/>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 2</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twoCellAnchor editAs="oneCell">
    <xdr:from>
      <xdr:col>0</xdr:col>
      <xdr:colOff>1850884</xdr:colOff>
      <xdr:row>0</xdr:row>
      <xdr:rowOff>129888</xdr:rowOff>
    </xdr:from>
    <xdr:to>
      <xdr:col>0</xdr:col>
      <xdr:colOff>2898908</xdr:colOff>
      <xdr:row>5</xdr:row>
      <xdr:rowOff>187</xdr:rowOff>
    </xdr:to>
    <xdr:pic>
      <xdr:nvPicPr>
        <xdr:cNvPr id="59" name="Picture 58">
          <a:extLst>
            <a:ext uri="{FF2B5EF4-FFF2-40B4-BE49-F238E27FC236}">
              <a16:creationId xmlns:a16="http://schemas.microsoft.com/office/drawing/2014/main" id="{384D8FC9-39B8-4453-872D-BF34CD24D21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850884" y="129888"/>
          <a:ext cx="1048024" cy="989740"/>
        </a:xfrm>
        <a:prstGeom prst="rect">
          <a:avLst/>
        </a:prstGeom>
      </xdr:spPr>
    </xdr:pic>
    <xdr:clientData/>
  </xdr:twoCellAnchor>
  <xdr:oneCellAnchor>
    <xdr:from>
      <xdr:col>0</xdr:col>
      <xdr:colOff>1894053</xdr:colOff>
      <xdr:row>20</xdr:row>
      <xdr:rowOff>128864</xdr:rowOff>
    </xdr:from>
    <xdr:ext cx="885825" cy="285750"/>
    <xdr:sp macro="" textlink="">
      <xdr:nvSpPr>
        <xdr:cNvPr id="60" name="Shape 7">
          <a:hlinkClick xmlns:r="http://schemas.openxmlformats.org/officeDocument/2006/relationships" r:id="rId7"/>
          <a:extLst>
            <a:ext uri="{FF2B5EF4-FFF2-40B4-BE49-F238E27FC236}">
              <a16:creationId xmlns:a16="http://schemas.microsoft.com/office/drawing/2014/main" id="{48EA781C-31C8-4C99-B7A3-445A9EF3D1DA}"/>
            </a:ext>
          </a:extLst>
        </xdr:cNvPr>
        <xdr:cNvSpPr/>
      </xdr:nvSpPr>
      <xdr:spPr>
        <a:xfrm>
          <a:off x="1894053" y="4028965"/>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2</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552575" cy="13144500"/>
    <xdr:sp macro="" textlink="">
      <xdr:nvSpPr>
        <xdr:cNvPr id="29" name="Shape 3">
          <a:extLst>
            <a:ext uri="{FF2B5EF4-FFF2-40B4-BE49-F238E27FC236}">
              <a16:creationId xmlns:a16="http://schemas.microsoft.com/office/drawing/2014/main" id="{93251006-800F-4792-BE33-FFBFC56741AE}"/>
            </a:ext>
          </a:extLst>
        </xdr:cNvPr>
        <xdr:cNvSpPr/>
      </xdr:nvSpPr>
      <xdr:spPr>
        <a:xfrm>
          <a:off x="0" y="0"/>
          <a:ext cx="1552575" cy="13144500"/>
        </a:xfrm>
        <a:prstGeom prst="rect">
          <a:avLst/>
        </a:prstGeom>
        <a:solidFill>
          <a:srgbClr val="FFFFFF"/>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1543050</xdr:colOff>
      <xdr:row>0</xdr:row>
      <xdr:rowOff>0</xdr:rowOff>
    </xdr:from>
    <xdr:ext cx="1571625" cy="13154025"/>
    <xdr:sp macro="" textlink="">
      <xdr:nvSpPr>
        <xdr:cNvPr id="30" name="Shape 5">
          <a:extLst>
            <a:ext uri="{FF2B5EF4-FFF2-40B4-BE49-F238E27FC236}">
              <a16:creationId xmlns:a16="http://schemas.microsoft.com/office/drawing/2014/main" id="{6F226CF8-BF51-49F1-A81F-02A7A309D465}"/>
            </a:ext>
          </a:extLst>
        </xdr:cNvPr>
        <xdr:cNvSpPr/>
      </xdr:nvSpPr>
      <xdr:spPr>
        <a:xfrm>
          <a:off x="1543050" y="0"/>
          <a:ext cx="1571625" cy="13154025"/>
        </a:xfrm>
        <a:prstGeom prst="rect">
          <a:avLst/>
        </a:prstGeom>
        <a:solidFill>
          <a:srgbClr val="FC9100"/>
        </a:solidFill>
        <a:ln w="12700" cap="flat" cmpd="sng">
          <a:solidFill>
            <a:srgbClr val="1D3155"/>
          </a:solidFill>
          <a:prstDash val="solid"/>
          <a:miter lim="8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1895475</xdr:colOff>
      <xdr:row>19</xdr:row>
      <xdr:rowOff>158493</xdr:rowOff>
    </xdr:from>
    <xdr:ext cx="885825" cy="285750"/>
    <xdr:sp macro="" textlink="">
      <xdr:nvSpPr>
        <xdr:cNvPr id="31" name="Shape 7">
          <a:hlinkClick xmlns:r="http://schemas.openxmlformats.org/officeDocument/2006/relationships" r:id="rId1"/>
          <a:extLst>
            <a:ext uri="{FF2B5EF4-FFF2-40B4-BE49-F238E27FC236}">
              <a16:creationId xmlns:a16="http://schemas.microsoft.com/office/drawing/2014/main" id="{5553708A-C182-4987-9494-8236C64C96BD}"/>
            </a:ext>
          </a:extLst>
        </xdr:cNvPr>
        <xdr:cNvSpPr/>
      </xdr:nvSpPr>
      <xdr:spPr>
        <a:xfrm>
          <a:off x="1895475" y="3650993"/>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1</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19050</xdr:colOff>
      <xdr:row>7</xdr:row>
      <xdr:rowOff>159365</xdr:rowOff>
    </xdr:from>
    <xdr:ext cx="1447800" cy="666750"/>
    <xdr:sp macro="" textlink="">
      <xdr:nvSpPr>
        <xdr:cNvPr id="32" name="Shape 8">
          <a:extLst>
            <a:ext uri="{FF2B5EF4-FFF2-40B4-BE49-F238E27FC236}">
              <a16:creationId xmlns:a16="http://schemas.microsoft.com/office/drawing/2014/main" id="{3112F247-480A-4E1A-B061-9B04F5FAB151}"/>
            </a:ext>
          </a:extLst>
        </xdr:cNvPr>
        <xdr:cNvSpPr/>
      </xdr:nvSpPr>
      <xdr:spPr>
        <a:xfrm>
          <a:off x="19050" y="1446076"/>
          <a:ext cx="1447800" cy="666750"/>
        </a:xfrm>
        <a:prstGeom prst="rect">
          <a:avLst/>
        </a:prstGeom>
        <a:solidFill>
          <a:srgbClr val="FFFFFF"/>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rgbClr val="000000"/>
              </a:solidFill>
              <a:latin typeface="Calibri"/>
              <a:ea typeface="Calibri"/>
              <a:cs typeface="Calibri"/>
              <a:sym typeface="Calibri"/>
            </a:rPr>
            <a:t>LABORATORIUM AKUNTANSI MENENGAH</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1847850</xdr:colOff>
      <xdr:row>8</xdr:row>
      <xdr:rowOff>127510</xdr:rowOff>
    </xdr:from>
    <xdr:ext cx="942975" cy="295275"/>
    <xdr:sp macro="" textlink="">
      <xdr:nvSpPr>
        <xdr:cNvPr id="33" name="Shape 11">
          <a:hlinkClick xmlns:r="http://schemas.openxmlformats.org/officeDocument/2006/relationships" r:id="rId2"/>
          <a:extLst>
            <a:ext uri="{FF2B5EF4-FFF2-40B4-BE49-F238E27FC236}">
              <a16:creationId xmlns:a16="http://schemas.microsoft.com/office/drawing/2014/main" id="{A58F1D1F-38FF-4C59-A677-8940C32B2C5F}"/>
            </a:ext>
          </a:extLst>
        </xdr:cNvPr>
        <xdr:cNvSpPr/>
      </xdr:nvSpPr>
      <xdr:spPr>
        <a:xfrm>
          <a:off x="1847850" y="1598036"/>
          <a:ext cx="942975" cy="29527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7674" dir="2700000" algn="tl"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DASHBOARD</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1713373</xdr:colOff>
      <xdr:row>10</xdr:row>
      <xdr:rowOff>178883</xdr:rowOff>
    </xdr:from>
    <xdr:ext cx="1209675" cy="38100"/>
    <xdr:grpSp>
      <xdr:nvGrpSpPr>
        <xdr:cNvPr id="34" name="Shape 2">
          <a:extLst>
            <a:ext uri="{FF2B5EF4-FFF2-40B4-BE49-F238E27FC236}">
              <a16:creationId xmlns:a16="http://schemas.microsoft.com/office/drawing/2014/main" id="{4910C8D5-380A-4D7F-8959-63E54273A236}"/>
            </a:ext>
          </a:extLst>
        </xdr:cNvPr>
        <xdr:cNvGrpSpPr/>
      </xdr:nvGrpSpPr>
      <xdr:grpSpPr>
        <a:xfrm>
          <a:off x="1713373" y="2177957"/>
          <a:ext cx="1209675" cy="38100"/>
          <a:chOff x="4741163" y="3780000"/>
          <a:chExt cx="1209675" cy="0"/>
        </a:xfrm>
      </xdr:grpSpPr>
      <xdr:cxnSp macro="">
        <xdr:nvCxnSpPr>
          <xdr:cNvPr id="35" name="Shape 12">
            <a:extLst>
              <a:ext uri="{FF2B5EF4-FFF2-40B4-BE49-F238E27FC236}">
                <a16:creationId xmlns:a16="http://schemas.microsoft.com/office/drawing/2014/main" id="{F4F5FA3E-5CFB-C36F-28A8-630446EB3FE2}"/>
              </a:ext>
            </a:extLst>
          </xdr:cNvPr>
          <xdr:cNvCxnSpPr/>
        </xdr:nvCxnSpPr>
        <xdr:spPr>
          <a:xfrm>
            <a:off x="4741163" y="3780000"/>
            <a:ext cx="1209675" cy="0"/>
          </a:xfrm>
          <a:prstGeom prst="straightConnector1">
            <a:avLst/>
          </a:prstGeom>
          <a:noFill/>
          <a:ln w="9525" cap="flat" cmpd="sng">
            <a:solidFill>
              <a:srgbClr val="FFFFFF"/>
            </a:solidFill>
            <a:prstDash val="solid"/>
            <a:miter lim="8000"/>
            <a:headEnd type="none" w="sm" len="sm"/>
            <a:tailEnd type="none" w="sm" len="sm"/>
          </a:ln>
        </xdr:spPr>
      </xdr:cxnSp>
    </xdr:grpSp>
    <xdr:clientData fLocksWithSheet="0"/>
  </xdr:oneCellAnchor>
  <xdr:oneCellAnchor>
    <xdr:from>
      <xdr:col>0</xdr:col>
      <xdr:colOff>1724025</xdr:colOff>
      <xdr:row>18</xdr:row>
      <xdr:rowOff>21089</xdr:rowOff>
    </xdr:from>
    <xdr:ext cx="1228725" cy="276225"/>
    <xdr:sp macro="" textlink="">
      <xdr:nvSpPr>
        <xdr:cNvPr id="36" name="Shape 14">
          <a:extLst>
            <a:ext uri="{FF2B5EF4-FFF2-40B4-BE49-F238E27FC236}">
              <a16:creationId xmlns:a16="http://schemas.microsoft.com/office/drawing/2014/main" id="{881CF51F-EF0C-49E2-B8AA-3EB1E2C2123D}"/>
            </a:ext>
          </a:extLst>
        </xdr:cNvPr>
        <xdr:cNvSpPr/>
      </xdr:nvSpPr>
      <xdr:spPr>
        <a:xfrm>
          <a:off x="1724025" y="3329773"/>
          <a:ext cx="122872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DAFTAR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1704975</xdr:colOff>
      <xdr:row>11</xdr:row>
      <xdr:rowOff>136710</xdr:rowOff>
    </xdr:from>
    <xdr:ext cx="1247775" cy="276225"/>
    <xdr:sp macro="" textlink="">
      <xdr:nvSpPr>
        <xdr:cNvPr id="37" name="Shape 16">
          <a:extLst>
            <a:ext uri="{FF2B5EF4-FFF2-40B4-BE49-F238E27FC236}">
              <a16:creationId xmlns:a16="http://schemas.microsoft.com/office/drawing/2014/main" id="{A47C1714-CAD1-4D4B-949F-0DCB8DF3D22C}"/>
            </a:ext>
          </a:extLst>
        </xdr:cNvPr>
        <xdr:cNvSpPr/>
      </xdr:nvSpPr>
      <xdr:spPr>
        <a:xfrm>
          <a:off x="1704975" y="2158684"/>
          <a:ext cx="124777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CONTOH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1885950</xdr:colOff>
      <xdr:row>13</xdr:row>
      <xdr:rowOff>73438</xdr:rowOff>
    </xdr:from>
    <xdr:ext cx="885825" cy="276225"/>
    <xdr:sp macro="" textlink="">
      <xdr:nvSpPr>
        <xdr:cNvPr id="38" name="Shape 18">
          <a:hlinkClick xmlns:r="http://schemas.openxmlformats.org/officeDocument/2006/relationships" r:id="rId3"/>
          <a:extLst>
            <a:ext uri="{FF2B5EF4-FFF2-40B4-BE49-F238E27FC236}">
              <a16:creationId xmlns:a16="http://schemas.microsoft.com/office/drawing/2014/main" id="{B74C8797-9335-4E6E-A156-7252397E65FF}"/>
            </a:ext>
          </a:extLst>
        </xdr:cNvPr>
        <xdr:cNvSpPr/>
      </xdr:nvSpPr>
      <xdr:spPr>
        <a:xfrm>
          <a:off x="1885950" y="2463043"/>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 1</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95250</xdr:colOff>
      <xdr:row>0</xdr:row>
      <xdr:rowOff>0</xdr:rowOff>
    </xdr:from>
    <xdr:ext cx="1304925" cy="1323975"/>
    <xdr:pic>
      <xdr:nvPicPr>
        <xdr:cNvPr id="39" name="image2.png">
          <a:extLst>
            <a:ext uri="{FF2B5EF4-FFF2-40B4-BE49-F238E27FC236}">
              <a16:creationId xmlns:a16="http://schemas.microsoft.com/office/drawing/2014/main" id="{DA60D787-B1A2-4B09-A162-753D70705FC5}"/>
            </a:ext>
          </a:extLst>
        </xdr:cNvPr>
        <xdr:cNvPicPr preferRelativeResize="0"/>
      </xdr:nvPicPr>
      <xdr:blipFill>
        <a:blip xmlns:r="http://schemas.openxmlformats.org/officeDocument/2006/relationships" r:embed="rId4" cstate="print"/>
        <a:stretch>
          <a:fillRect/>
        </a:stretch>
      </xdr:blipFill>
      <xdr:spPr>
        <a:xfrm>
          <a:off x="95250" y="0"/>
          <a:ext cx="1304925" cy="1323975"/>
        </a:xfrm>
        <a:prstGeom prst="rect">
          <a:avLst/>
        </a:prstGeom>
        <a:noFill/>
      </xdr:spPr>
    </xdr:pic>
    <xdr:clientData fLocksWithSheet="0"/>
  </xdr:oneCellAnchor>
  <xdr:oneCellAnchor>
    <xdr:from>
      <xdr:col>0</xdr:col>
      <xdr:colOff>1885950</xdr:colOff>
      <xdr:row>16</xdr:row>
      <xdr:rowOff>2689</xdr:rowOff>
    </xdr:from>
    <xdr:ext cx="885825" cy="276225"/>
    <xdr:sp macro="" textlink="">
      <xdr:nvSpPr>
        <xdr:cNvPr id="40" name="Shape 18">
          <a:hlinkClick xmlns:r="http://schemas.openxmlformats.org/officeDocument/2006/relationships" r:id="rId5"/>
          <a:extLst>
            <a:ext uri="{FF2B5EF4-FFF2-40B4-BE49-F238E27FC236}">
              <a16:creationId xmlns:a16="http://schemas.microsoft.com/office/drawing/2014/main" id="{877BB20F-2246-438F-9736-832B79D51454}"/>
            </a:ext>
          </a:extLst>
        </xdr:cNvPr>
        <xdr:cNvSpPr/>
      </xdr:nvSpPr>
      <xdr:spPr>
        <a:xfrm>
          <a:off x="1885950" y="2943742"/>
          <a:ext cx="885825" cy="276225"/>
        </a:xfrm>
        <a:prstGeom prst="rect">
          <a:avLst/>
        </a:prstGeom>
        <a:solidFill>
          <a:schemeClr val="bg1"/>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 2</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twoCellAnchor editAs="oneCell">
    <xdr:from>
      <xdr:col>0</xdr:col>
      <xdr:colOff>1838325</xdr:colOff>
      <xdr:row>0</xdr:row>
      <xdr:rowOff>161925</xdr:rowOff>
    </xdr:from>
    <xdr:to>
      <xdr:col>0</xdr:col>
      <xdr:colOff>2886349</xdr:colOff>
      <xdr:row>5</xdr:row>
      <xdr:rowOff>115479</xdr:rowOff>
    </xdr:to>
    <xdr:pic>
      <xdr:nvPicPr>
        <xdr:cNvPr id="41" name="Picture 40">
          <a:extLst>
            <a:ext uri="{FF2B5EF4-FFF2-40B4-BE49-F238E27FC236}">
              <a16:creationId xmlns:a16="http://schemas.microsoft.com/office/drawing/2014/main" id="{65D58B2D-6BF2-42CE-B3B8-F4CF98ED316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838325" y="161925"/>
          <a:ext cx="1048024" cy="997653"/>
        </a:xfrm>
        <a:prstGeom prst="rect">
          <a:avLst/>
        </a:prstGeom>
      </xdr:spPr>
    </xdr:pic>
    <xdr:clientData/>
  </xdr:twoCellAnchor>
  <xdr:oneCellAnchor>
    <xdr:from>
      <xdr:col>0</xdr:col>
      <xdr:colOff>1905000</xdr:colOff>
      <xdr:row>22</xdr:row>
      <xdr:rowOff>61224</xdr:rowOff>
    </xdr:from>
    <xdr:ext cx="885825" cy="285750"/>
    <xdr:sp macro="" textlink="">
      <xdr:nvSpPr>
        <xdr:cNvPr id="42" name="Shape 7">
          <a:hlinkClick xmlns:r="http://schemas.openxmlformats.org/officeDocument/2006/relationships" r:id="rId7"/>
          <a:extLst>
            <a:ext uri="{FF2B5EF4-FFF2-40B4-BE49-F238E27FC236}">
              <a16:creationId xmlns:a16="http://schemas.microsoft.com/office/drawing/2014/main" id="{D745629A-5069-4D53-A1E6-F00B09A2CB70}"/>
            </a:ext>
          </a:extLst>
        </xdr:cNvPr>
        <xdr:cNvSpPr/>
      </xdr:nvSpPr>
      <xdr:spPr>
        <a:xfrm>
          <a:off x="1905000" y="4105171"/>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2</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552575" cy="13144500"/>
    <xdr:sp macro="" textlink="">
      <xdr:nvSpPr>
        <xdr:cNvPr id="29" name="Shape 3">
          <a:extLst>
            <a:ext uri="{FF2B5EF4-FFF2-40B4-BE49-F238E27FC236}">
              <a16:creationId xmlns:a16="http://schemas.microsoft.com/office/drawing/2014/main" id="{C078B529-5E49-4058-BE06-C36FF9496A67}"/>
            </a:ext>
          </a:extLst>
        </xdr:cNvPr>
        <xdr:cNvSpPr/>
      </xdr:nvSpPr>
      <xdr:spPr>
        <a:xfrm>
          <a:off x="0" y="0"/>
          <a:ext cx="1552575" cy="13144500"/>
        </a:xfrm>
        <a:prstGeom prst="rect">
          <a:avLst/>
        </a:prstGeom>
        <a:solidFill>
          <a:srgbClr val="FFFFFF"/>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1543050</xdr:colOff>
      <xdr:row>0</xdr:row>
      <xdr:rowOff>0</xdr:rowOff>
    </xdr:from>
    <xdr:ext cx="1571625" cy="13154025"/>
    <xdr:sp macro="" textlink="">
      <xdr:nvSpPr>
        <xdr:cNvPr id="30" name="Shape 5">
          <a:extLst>
            <a:ext uri="{FF2B5EF4-FFF2-40B4-BE49-F238E27FC236}">
              <a16:creationId xmlns:a16="http://schemas.microsoft.com/office/drawing/2014/main" id="{C6643699-284D-460F-B5D9-1768FD478011}"/>
            </a:ext>
          </a:extLst>
        </xdr:cNvPr>
        <xdr:cNvSpPr/>
      </xdr:nvSpPr>
      <xdr:spPr>
        <a:xfrm>
          <a:off x="1543050" y="0"/>
          <a:ext cx="1571625" cy="13154025"/>
        </a:xfrm>
        <a:prstGeom prst="rect">
          <a:avLst/>
        </a:prstGeom>
        <a:solidFill>
          <a:srgbClr val="FC9100"/>
        </a:solidFill>
        <a:ln w="12700" cap="flat" cmpd="sng">
          <a:solidFill>
            <a:srgbClr val="1D3155"/>
          </a:solidFill>
          <a:prstDash val="solid"/>
          <a:miter lim="8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1895475</xdr:colOff>
      <xdr:row>18</xdr:row>
      <xdr:rowOff>116495</xdr:rowOff>
    </xdr:from>
    <xdr:ext cx="885825" cy="285750"/>
    <xdr:sp macro="" textlink="">
      <xdr:nvSpPr>
        <xdr:cNvPr id="31" name="Shape 7">
          <a:hlinkClick xmlns:r="http://schemas.openxmlformats.org/officeDocument/2006/relationships" r:id="rId1"/>
          <a:extLst>
            <a:ext uri="{FF2B5EF4-FFF2-40B4-BE49-F238E27FC236}">
              <a16:creationId xmlns:a16="http://schemas.microsoft.com/office/drawing/2014/main" id="{49EC7B44-72CB-4316-A972-09D6B2BF7E10}"/>
            </a:ext>
          </a:extLst>
        </xdr:cNvPr>
        <xdr:cNvSpPr/>
      </xdr:nvSpPr>
      <xdr:spPr>
        <a:xfrm>
          <a:off x="1895475" y="3545495"/>
          <a:ext cx="885825" cy="285750"/>
        </a:xfrm>
        <a:prstGeom prst="rect">
          <a:avLst/>
        </a:prstGeom>
        <a:solidFill>
          <a:schemeClr val="bg1"/>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1</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19050</xdr:colOff>
      <xdr:row>7</xdr:row>
      <xdr:rowOff>73708</xdr:rowOff>
    </xdr:from>
    <xdr:ext cx="1447800" cy="666750"/>
    <xdr:sp macro="" textlink="">
      <xdr:nvSpPr>
        <xdr:cNvPr id="32" name="Shape 8">
          <a:extLst>
            <a:ext uri="{FF2B5EF4-FFF2-40B4-BE49-F238E27FC236}">
              <a16:creationId xmlns:a16="http://schemas.microsoft.com/office/drawing/2014/main" id="{043675F2-8DEF-4CA7-9DEE-BBA3B266831A}"/>
            </a:ext>
          </a:extLst>
        </xdr:cNvPr>
        <xdr:cNvSpPr/>
      </xdr:nvSpPr>
      <xdr:spPr>
        <a:xfrm>
          <a:off x="19050" y="1407208"/>
          <a:ext cx="1447800" cy="666750"/>
        </a:xfrm>
        <a:prstGeom prst="rect">
          <a:avLst/>
        </a:prstGeom>
        <a:solidFill>
          <a:srgbClr val="FFFFFF"/>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rgbClr val="000000"/>
              </a:solidFill>
              <a:latin typeface="Calibri"/>
              <a:ea typeface="Calibri"/>
              <a:cs typeface="Calibri"/>
              <a:sym typeface="Calibri"/>
            </a:rPr>
            <a:t>LABORATORIUM AKUNTANSI MENENGAH</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1847850</xdr:colOff>
      <xdr:row>8</xdr:row>
      <xdr:rowOff>29616</xdr:rowOff>
    </xdr:from>
    <xdr:ext cx="942975" cy="295275"/>
    <xdr:sp macro="" textlink="">
      <xdr:nvSpPr>
        <xdr:cNvPr id="33" name="Shape 11">
          <a:hlinkClick xmlns:r="http://schemas.openxmlformats.org/officeDocument/2006/relationships" r:id="rId2"/>
          <a:extLst>
            <a:ext uri="{FF2B5EF4-FFF2-40B4-BE49-F238E27FC236}">
              <a16:creationId xmlns:a16="http://schemas.microsoft.com/office/drawing/2014/main" id="{AA8B36B0-8914-4A5E-97A0-6C35CAA7EC4D}"/>
            </a:ext>
          </a:extLst>
        </xdr:cNvPr>
        <xdr:cNvSpPr/>
      </xdr:nvSpPr>
      <xdr:spPr>
        <a:xfrm>
          <a:off x="1847850" y="1553616"/>
          <a:ext cx="942975" cy="29527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7674" dir="2700000" algn="tl"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DASHBOARD</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1721878</xdr:colOff>
      <xdr:row>10</xdr:row>
      <xdr:rowOff>39386</xdr:rowOff>
    </xdr:from>
    <xdr:ext cx="1209675" cy="38100"/>
    <xdr:grpSp>
      <xdr:nvGrpSpPr>
        <xdr:cNvPr id="34" name="Shape 2">
          <a:extLst>
            <a:ext uri="{FF2B5EF4-FFF2-40B4-BE49-F238E27FC236}">
              <a16:creationId xmlns:a16="http://schemas.microsoft.com/office/drawing/2014/main" id="{118F771D-CCCA-4C4C-A229-62782A7140AF}"/>
            </a:ext>
          </a:extLst>
        </xdr:cNvPr>
        <xdr:cNvGrpSpPr/>
      </xdr:nvGrpSpPr>
      <xdr:grpSpPr>
        <a:xfrm>
          <a:off x="1721878" y="2052801"/>
          <a:ext cx="1209675" cy="38100"/>
          <a:chOff x="4741163" y="3780000"/>
          <a:chExt cx="1209675" cy="0"/>
        </a:xfrm>
      </xdr:grpSpPr>
      <xdr:cxnSp macro="">
        <xdr:nvCxnSpPr>
          <xdr:cNvPr id="35" name="Shape 12">
            <a:extLst>
              <a:ext uri="{FF2B5EF4-FFF2-40B4-BE49-F238E27FC236}">
                <a16:creationId xmlns:a16="http://schemas.microsoft.com/office/drawing/2014/main" id="{DCDA2A28-38DC-6083-80ED-6A732813AE9A}"/>
              </a:ext>
            </a:extLst>
          </xdr:cNvPr>
          <xdr:cNvCxnSpPr/>
        </xdr:nvCxnSpPr>
        <xdr:spPr>
          <a:xfrm>
            <a:off x="4741163" y="3780000"/>
            <a:ext cx="1209675" cy="0"/>
          </a:xfrm>
          <a:prstGeom prst="straightConnector1">
            <a:avLst/>
          </a:prstGeom>
          <a:noFill/>
          <a:ln w="9525" cap="flat" cmpd="sng">
            <a:solidFill>
              <a:srgbClr val="FFFFFF"/>
            </a:solidFill>
            <a:prstDash val="solid"/>
            <a:miter lim="8000"/>
            <a:headEnd type="none" w="sm" len="sm"/>
            <a:tailEnd type="none" w="sm" len="sm"/>
          </a:ln>
        </xdr:spPr>
      </xdr:cxnSp>
    </xdr:grpSp>
    <xdr:clientData fLocksWithSheet="0"/>
  </xdr:oneCellAnchor>
  <xdr:oneCellAnchor>
    <xdr:from>
      <xdr:col>0</xdr:col>
      <xdr:colOff>1724025</xdr:colOff>
      <xdr:row>16</xdr:row>
      <xdr:rowOff>187381</xdr:rowOff>
    </xdr:from>
    <xdr:ext cx="1228725" cy="276225"/>
    <xdr:sp macro="" textlink="">
      <xdr:nvSpPr>
        <xdr:cNvPr id="36" name="Shape 14">
          <a:extLst>
            <a:ext uri="{FF2B5EF4-FFF2-40B4-BE49-F238E27FC236}">
              <a16:creationId xmlns:a16="http://schemas.microsoft.com/office/drawing/2014/main" id="{35DC3602-BB04-45E6-9551-EE149BB090C8}"/>
            </a:ext>
          </a:extLst>
        </xdr:cNvPr>
        <xdr:cNvSpPr/>
      </xdr:nvSpPr>
      <xdr:spPr>
        <a:xfrm>
          <a:off x="1724025" y="3235381"/>
          <a:ext cx="122872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DAFTAR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1704975</xdr:colOff>
      <xdr:row>11</xdr:row>
      <xdr:rowOff>2107</xdr:rowOff>
    </xdr:from>
    <xdr:ext cx="1247775" cy="276225"/>
    <xdr:sp macro="" textlink="">
      <xdr:nvSpPr>
        <xdr:cNvPr id="37" name="Shape 16">
          <a:extLst>
            <a:ext uri="{FF2B5EF4-FFF2-40B4-BE49-F238E27FC236}">
              <a16:creationId xmlns:a16="http://schemas.microsoft.com/office/drawing/2014/main" id="{2085F7AA-4CB4-496D-9BD1-F7DAF7BD556A}"/>
            </a:ext>
          </a:extLst>
        </xdr:cNvPr>
        <xdr:cNvSpPr/>
      </xdr:nvSpPr>
      <xdr:spPr>
        <a:xfrm>
          <a:off x="1704975" y="2097607"/>
          <a:ext cx="124777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CONTOH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1885950</xdr:colOff>
      <xdr:row>12</xdr:row>
      <xdr:rowOff>110414</xdr:rowOff>
    </xdr:from>
    <xdr:ext cx="885825" cy="276225"/>
    <xdr:sp macro="" textlink="">
      <xdr:nvSpPr>
        <xdr:cNvPr id="38" name="Shape 18">
          <a:hlinkClick xmlns:r="http://schemas.openxmlformats.org/officeDocument/2006/relationships" r:id="rId3"/>
          <a:extLst>
            <a:ext uri="{FF2B5EF4-FFF2-40B4-BE49-F238E27FC236}">
              <a16:creationId xmlns:a16="http://schemas.microsoft.com/office/drawing/2014/main" id="{6602B0B9-CC3C-4513-A09E-8847D106B357}"/>
            </a:ext>
          </a:extLst>
        </xdr:cNvPr>
        <xdr:cNvSpPr/>
      </xdr:nvSpPr>
      <xdr:spPr>
        <a:xfrm>
          <a:off x="1885950" y="2396414"/>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 1</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95250</xdr:colOff>
      <xdr:row>0</xdr:row>
      <xdr:rowOff>0</xdr:rowOff>
    </xdr:from>
    <xdr:ext cx="1304925" cy="1323975"/>
    <xdr:pic>
      <xdr:nvPicPr>
        <xdr:cNvPr id="39" name="image2.png">
          <a:extLst>
            <a:ext uri="{FF2B5EF4-FFF2-40B4-BE49-F238E27FC236}">
              <a16:creationId xmlns:a16="http://schemas.microsoft.com/office/drawing/2014/main" id="{B1B34C4E-8426-49A3-9C13-6951809E3CFF}"/>
            </a:ext>
          </a:extLst>
        </xdr:cNvPr>
        <xdr:cNvPicPr preferRelativeResize="0"/>
      </xdr:nvPicPr>
      <xdr:blipFill>
        <a:blip xmlns:r="http://schemas.openxmlformats.org/officeDocument/2006/relationships" r:embed="rId4" cstate="print"/>
        <a:stretch>
          <a:fillRect/>
        </a:stretch>
      </xdr:blipFill>
      <xdr:spPr>
        <a:xfrm>
          <a:off x="95250" y="0"/>
          <a:ext cx="1304925" cy="1323975"/>
        </a:xfrm>
        <a:prstGeom prst="rect">
          <a:avLst/>
        </a:prstGeom>
        <a:noFill/>
      </xdr:spPr>
    </xdr:pic>
    <xdr:clientData fLocksWithSheet="0"/>
  </xdr:oneCellAnchor>
  <xdr:oneCellAnchor>
    <xdr:from>
      <xdr:col>0</xdr:col>
      <xdr:colOff>1885950</xdr:colOff>
      <xdr:row>15</xdr:row>
      <xdr:rowOff>2955</xdr:rowOff>
    </xdr:from>
    <xdr:ext cx="885825" cy="276225"/>
    <xdr:sp macro="" textlink="">
      <xdr:nvSpPr>
        <xdr:cNvPr id="40" name="Shape 18">
          <a:hlinkClick xmlns:r="http://schemas.openxmlformats.org/officeDocument/2006/relationships" r:id="rId5"/>
          <a:extLst>
            <a:ext uri="{FF2B5EF4-FFF2-40B4-BE49-F238E27FC236}">
              <a16:creationId xmlns:a16="http://schemas.microsoft.com/office/drawing/2014/main" id="{2C8DA3A2-EEB1-41B7-B27D-5DC153791BD5}"/>
            </a:ext>
          </a:extLst>
        </xdr:cNvPr>
        <xdr:cNvSpPr/>
      </xdr:nvSpPr>
      <xdr:spPr>
        <a:xfrm>
          <a:off x="1885950" y="2860455"/>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 2</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twoCellAnchor editAs="oneCell">
    <xdr:from>
      <xdr:col>0</xdr:col>
      <xdr:colOff>1818241</xdr:colOff>
      <xdr:row>0</xdr:row>
      <xdr:rowOff>154721</xdr:rowOff>
    </xdr:from>
    <xdr:to>
      <xdr:col>0</xdr:col>
      <xdr:colOff>2866265</xdr:colOff>
      <xdr:row>5</xdr:row>
      <xdr:rowOff>22175</xdr:rowOff>
    </xdr:to>
    <xdr:pic>
      <xdr:nvPicPr>
        <xdr:cNvPr id="41" name="Picture 40">
          <a:extLst>
            <a:ext uri="{FF2B5EF4-FFF2-40B4-BE49-F238E27FC236}">
              <a16:creationId xmlns:a16="http://schemas.microsoft.com/office/drawing/2014/main" id="{44721BE8-347C-48C6-BAF6-F8CAF343D81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818241" y="154721"/>
          <a:ext cx="1048024" cy="994966"/>
        </a:xfrm>
        <a:prstGeom prst="rect">
          <a:avLst/>
        </a:prstGeom>
      </xdr:spPr>
    </xdr:pic>
    <xdr:clientData/>
  </xdr:twoCellAnchor>
  <xdr:oneCellAnchor>
    <xdr:from>
      <xdr:col>0</xdr:col>
      <xdr:colOff>1895078</xdr:colOff>
      <xdr:row>20</xdr:row>
      <xdr:rowOff>168672</xdr:rowOff>
    </xdr:from>
    <xdr:ext cx="885825" cy="285750"/>
    <xdr:sp macro="" textlink="">
      <xdr:nvSpPr>
        <xdr:cNvPr id="42" name="Shape 7">
          <a:hlinkClick xmlns:r="http://schemas.openxmlformats.org/officeDocument/2006/relationships" r:id="rId7"/>
          <a:extLst>
            <a:ext uri="{FF2B5EF4-FFF2-40B4-BE49-F238E27FC236}">
              <a16:creationId xmlns:a16="http://schemas.microsoft.com/office/drawing/2014/main" id="{B0D64854-1A48-425C-A985-A913A3F6AEA7}"/>
            </a:ext>
          </a:extLst>
        </xdr:cNvPr>
        <xdr:cNvSpPr/>
      </xdr:nvSpPr>
      <xdr:spPr>
        <a:xfrm>
          <a:off x="1895078" y="3978672"/>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2</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1552575" cy="13144500"/>
    <xdr:sp macro="" textlink="">
      <xdr:nvSpPr>
        <xdr:cNvPr id="2" name="Shape 3">
          <a:extLst>
            <a:ext uri="{FF2B5EF4-FFF2-40B4-BE49-F238E27FC236}">
              <a16:creationId xmlns:a16="http://schemas.microsoft.com/office/drawing/2014/main" id="{C61312E6-FA92-45EA-8198-B4A1839C2C86}"/>
            </a:ext>
          </a:extLst>
        </xdr:cNvPr>
        <xdr:cNvSpPr/>
      </xdr:nvSpPr>
      <xdr:spPr>
        <a:xfrm>
          <a:off x="0" y="0"/>
          <a:ext cx="1552575" cy="13144500"/>
        </a:xfrm>
        <a:prstGeom prst="rect">
          <a:avLst/>
        </a:prstGeom>
        <a:solidFill>
          <a:srgbClr val="FFFFFF"/>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1543050</xdr:colOff>
      <xdr:row>0</xdr:row>
      <xdr:rowOff>0</xdr:rowOff>
    </xdr:from>
    <xdr:ext cx="1571625" cy="13154025"/>
    <xdr:sp macro="" textlink="">
      <xdr:nvSpPr>
        <xdr:cNvPr id="3" name="Shape 5">
          <a:extLst>
            <a:ext uri="{FF2B5EF4-FFF2-40B4-BE49-F238E27FC236}">
              <a16:creationId xmlns:a16="http://schemas.microsoft.com/office/drawing/2014/main" id="{05C603DC-E0E7-4EA3-BEC5-B04DD0D705F5}"/>
            </a:ext>
          </a:extLst>
        </xdr:cNvPr>
        <xdr:cNvSpPr/>
      </xdr:nvSpPr>
      <xdr:spPr>
        <a:xfrm>
          <a:off x="1543050" y="0"/>
          <a:ext cx="1571625" cy="13154025"/>
        </a:xfrm>
        <a:prstGeom prst="rect">
          <a:avLst/>
        </a:prstGeom>
        <a:solidFill>
          <a:srgbClr val="FC9100"/>
        </a:solidFill>
        <a:ln w="12700" cap="flat" cmpd="sng">
          <a:solidFill>
            <a:srgbClr val="1D3155"/>
          </a:solidFill>
          <a:prstDash val="solid"/>
          <a:miter lim="8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1895475</xdr:colOff>
      <xdr:row>17</xdr:row>
      <xdr:rowOff>144956</xdr:rowOff>
    </xdr:from>
    <xdr:ext cx="885825" cy="285750"/>
    <xdr:sp macro="" textlink="">
      <xdr:nvSpPr>
        <xdr:cNvPr id="4" name="Shape 7">
          <a:hlinkClick xmlns:r="http://schemas.openxmlformats.org/officeDocument/2006/relationships" r:id="rId1"/>
          <a:extLst>
            <a:ext uri="{FF2B5EF4-FFF2-40B4-BE49-F238E27FC236}">
              <a16:creationId xmlns:a16="http://schemas.microsoft.com/office/drawing/2014/main" id="{BF991730-54FF-4FA0-BC16-858C6DAE68E1}"/>
            </a:ext>
          </a:extLst>
        </xdr:cNvPr>
        <xdr:cNvSpPr/>
      </xdr:nvSpPr>
      <xdr:spPr>
        <a:xfrm>
          <a:off x="1895475" y="3573956"/>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1</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19050</xdr:colOff>
      <xdr:row>7</xdr:row>
      <xdr:rowOff>2628</xdr:rowOff>
    </xdr:from>
    <xdr:ext cx="1447800" cy="666750"/>
    <xdr:sp macro="" textlink="">
      <xdr:nvSpPr>
        <xdr:cNvPr id="5" name="Shape 8">
          <a:extLst>
            <a:ext uri="{FF2B5EF4-FFF2-40B4-BE49-F238E27FC236}">
              <a16:creationId xmlns:a16="http://schemas.microsoft.com/office/drawing/2014/main" id="{8491056C-E4A8-4C24-BAA8-619AAA0AEEC6}"/>
            </a:ext>
          </a:extLst>
        </xdr:cNvPr>
        <xdr:cNvSpPr/>
      </xdr:nvSpPr>
      <xdr:spPr>
        <a:xfrm>
          <a:off x="19050" y="1431378"/>
          <a:ext cx="1447800" cy="666750"/>
        </a:xfrm>
        <a:prstGeom prst="rect">
          <a:avLst/>
        </a:prstGeom>
        <a:solidFill>
          <a:srgbClr val="FFFFFF"/>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rgbClr val="000000"/>
              </a:solidFill>
              <a:latin typeface="Calibri"/>
              <a:ea typeface="Calibri"/>
              <a:cs typeface="Calibri"/>
              <a:sym typeface="Calibri"/>
            </a:rPr>
            <a:t>LABORATORIUM AKUNTANSI MENENGAH</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1847850</xdr:colOff>
      <xdr:row>7</xdr:row>
      <xdr:rowOff>154327</xdr:rowOff>
    </xdr:from>
    <xdr:ext cx="942975" cy="295275"/>
    <xdr:sp macro="" textlink="">
      <xdr:nvSpPr>
        <xdr:cNvPr id="6" name="Shape 11">
          <a:hlinkClick xmlns:r="http://schemas.openxmlformats.org/officeDocument/2006/relationships" r:id="rId2"/>
          <a:extLst>
            <a:ext uri="{FF2B5EF4-FFF2-40B4-BE49-F238E27FC236}">
              <a16:creationId xmlns:a16="http://schemas.microsoft.com/office/drawing/2014/main" id="{6008F9F7-6C8E-4E46-93CC-2418A38445C4}"/>
            </a:ext>
          </a:extLst>
        </xdr:cNvPr>
        <xdr:cNvSpPr/>
      </xdr:nvSpPr>
      <xdr:spPr>
        <a:xfrm>
          <a:off x="1847850" y="1583077"/>
          <a:ext cx="942975" cy="29527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7674" dir="2700000" algn="tl"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DASHBOARD</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1721878</xdr:colOff>
      <xdr:row>9</xdr:row>
      <xdr:rowOff>143789</xdr:rowOff>
    </xdr:from>
    <xdr:ext cx="1209675" cy="38100"/>
    <xdr:grpSp>
      <xdr:nvGrpSpPr>
        <xdr:cNvPr id="7" name="Shape 2">
          <a:extLst>
            <a:ext uri="{FF2B5EF4-FFF2-40B4-BE49-F238E27FC236}">
              <a16:creationId xmlns:a16="http://schemas.microsoft.com/office/drawing/2014/main" id="{7F6D6CA8-5F8E-46F7-8C23-54515B973981}"/>
            </a:ext>
          </a:extLst>
        </xdr:cNvPr>
        <xdr:cNvGrpSpPr/>
      </xdr:nvGrpSpPr>
      <xdr:grpSpPr>
        <a:xfrm>
          <a:off x="1721878" y="1972589"/>
          <a:ext cx="1209675" cy="38100"/>
          <a:chOff x="4741163" y="3780000"/>
          <a:chExt cx="1209675" cy="0"/>
        </a:xfrm>
      </xdr:grpSpPr>
      <xdr:cxnSp macro="">
        <xdr:nvCxnSpPr>
          <xdr:cNvPr id="8" name="Shape 12">
            <a:extLst>
              <a:ext uri="{FF2B5EF4-FFF2-40B4-BE49-F238E27FC236}">
                <a16:creationId xmlns:a16="http://schemas.microsoft.com/office/drawing/2014/main" id="{F1605612-2C5F-9404-EB23-68DC20C4F43F}"/>
              </a:ext>
            </a:extLst>
          </xdr:cNvPr>
          <xdr:cNvCxnSpPr/>
        </xdr:nvCxnSpPr>
        <xdr:spPr>
          <a:xfrm>
            <a:off x="4741163" y="3780000"/>
            <a:ext cx="1209675" cy="0"/>
          </a:xfrm>
          <a:prstGeom prst="straightConnector1">
            <a:avLst/>
          </a:prstGeom>
          <a:noFill/>
          <a:ln w="9525" cap="flat" cmpd="sng">
            <a:solidFill>
              <a:srgbClr val="FFFFFF"/>
            </a:solidFill>
            <a:prstDash val="solid"/>
            <a:miter lim="8000"/>
            <a:headEnd type="none" w="sm" len="sm"/>
            <a:tailEnd type="none" w="sm" len="sm"/>
          </a:ln>
        </xdr:spPr>
      </xdr:cxnSp>
    </xdr:grpSp>
    <xdr:clientData fLocksWithSheet="0"/>
  </xdr:oneCellAnchor>
  <xdr:oneCellAnchor>
    <xdr:from>
      <xdr:col>0</xdr:col>
      <xdr:colOff>1724025</xdr:colOff>
      <xdr:row>16</xdr:row>
      <xdr:rowOff>30204</xdr:rowOff>
    </xdr:from>
    <xdr:ext cx="1228725" cy="276225"/>
    <xdr:sp macro="" textlink="">
      <xdr:nvSpPr>
        <xdr:cNvPr id="9" name="Shape 14">
          <a:extLst>
            <a:ext uri="{FF2B5EF4-FFF2-40B4-BE49-F238E27FC236}">
              <a16:creationId xmlns:a16="http://schemas.microsoft.com/office/drawing/2014/main" id="{04D7A35E-9776-4ABC-83E0-F31408B806DF}"/>
            </a:ext>
          </a:extLst>
        </xdr:cNvPr>
        <xdr:cNvSpPr/>
      </xdr:nvSpPr>
      <xdr:spPr>
        <a:xfrm>
          <a:off x="1724025" y="3259179"/>
          <a:ext cx="122872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DAFTAR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1704975</xdr:colOff>
      <xdr:row>10</xdr:row>
      <xdr:rowOff>96356</xdr:rowOff>
    </xdr:from>
    <xdr:ext cx="1247775" cy="276225"/>
    <xdr:sp macro="" textlink="">
      <xdr:nvSpPr>
        <xdr:cNvPr id="10" name="Shape 16">
          <a:extLst>
            <a:ext uri="{FF2B5EF4-FFF2-40B4-BE49-F238E27FC236}">
              <a16:creationId xmlns:a16="http://schemas.microsoft.com/office/drawing/2014/main" id="{21FF593E-1576-466D-A235-A619D78B48C0}"/>
            </a:ext>
          </a:extLst>
        </xdr:cNvPr>
        <xdr:cNvSpPr/>
      </xdr:nvSpPr>
      <xdr:spPr>
        <a:xfrm>
          <a:off x="1704975" y="2125181"/>
          <a:ext cx="124777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CONTOH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1885950</xdr:colOff>
      <xdr:row>12</xdr:row>
      <xdr:rowOff>4009</xdr:rowOff>
    </xdr:from>
    <xdr:ext cx="885825" cy="276225"/>
    <xdr:sp macro="" textlink="">
      <xdr:nvSpPr>
        <xdr:cNvPr id="11" name="Shape 18">
          <a:hlinkClick xmlns:r="http://schemas.openxmlformats.org/officeDocument/2006/relationships" r:id="rId3"/>
          <a:extLst>
            <a:ext uri="{FF2B5EF4-FFF2-40B4-BE49-F238E27FC236}">
              <a16:creationId xmlns:a16="http://schemas.microsoft.com/office/drawing/2014/main" id="{F5DB65CF-31F7-48E1-BF76-51A6EBD42CBC}"/>
            </a:ext>
          </a:extLst>
        </xdr:cNvPr>
        <xdr:cNvSpPr/>
      </xdr:nvSpPr>
      <xdr:spPr>
        <a:xfrm>
          <a:off x="1885950" y="2423359"/>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 1</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95250</xdr:colOff>
      <xdr:row>0</xdr:row>
      <xdr:rowOff>0</xdr:rowOff>
    </xdr:from>
    <xdr:ext cx="1304925" cy="1323975"/>
    <xdr:pic>
      <xdr:nvPicPr>
        <xdr:cNvPr id="12" name="image2.png">
          <a:extLst>
            <a:ext uri="{FF2B5EF4-FFF2-40B4-BE49-F238E27FC236}">
              <a16:creationId xmlns:a16="http://schemas.microsoft.com/office/drawing/2014/main" id="{6B4A8C48-E4BC-46C8-9E11-D7FF177E15AD}"/>
            </a:ext>
          </a:extLst>
        </xdr:cNvPr>
        <xdr:cNvPicPr preferRelativeResize="0"/>
      </xdr:nvPicPr>
      <xdr:blipFill>
        <a:blip xmlns:r="http://schemas.openxmlformats.org/officeDocument/2006/relationships" r:embed="rId4" cstate="print"/>
        <a:stretch>
          <a:fillRect/>
        </a:stretch>
      </xdr:blipFill>
      <xdr:spPr>
        <a:xfrm>
          <a:off x="95250" y="0"/>
          <a:ext cx="1304925" cy="1323975"/>
        </a:xfrm>
        <a:prstGeom prst="rect">
          <a:avLst/>
        </a:prstGeom>
        <a:noFill/>
      </xdr:spPr>
    </xdr:pic>
    <xdr:clientData fLocksWithSheet="0"/>
  </xdr:oneCellAnchor>
  <xdr:oneCellAnchor>
    <xdr:from>
      <xdr:col>0</xdr:col>
      <xdr:colOff>1885950</xdr:colOff>
      <xdr:row>14</xdr:row>
      <xdr:rowOff>56587</xdr:rowOff>
    </xdr:from>
    <xdr:ext cx="885825" cy="276225"/>
    <xdr:sp macro="" textlink="">
      <xdr:nvSpPr>
        <xdr:cNvPr id="13" name="Shape 18">
          <a:hlinkClick xmlns:r="http://schemas.openxmlformats.org/officeDocument/2006/relationships" r:id="rId5"/>
          <a:extLst>
            <a:ext uri="{FF2B5EF4-FFF2-40B4-BE49-F238E27FC236}">
              <a16:creationId xmlns:a16="http://schemas.microsoft.com/office/drawing/2014/main" id="{F3109ECC-B494-4437-B570-881204C58203}"/>
            </a:ext>
          </a:extLst>
        </xdr:cNvPr>
        <xdr:cNvSpPr/>
      </xdr:nvSpPr>
      <xdr:spPr>
        <a:xfrm>
          <a:off x="1885950" y="2885512"/>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 2</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1818241</xdr:colOff>
      <xdr:row>0</xdr:row>
      <xdr:rowOff>154721</xdr:rowOff>
    </xdr:from>
    <xdr:ext cx="1048024" cy="1107329"/>
    <xdr:pic>
      <xdr:nvPicPr>
        <xdr:cNvPr id="14" name="Picture 13">
          <a:extLst>
            <a:ext uri="{FF2B5EF4-FFF2-40B4-BE49-F238E27FC236}">
              <a16:creationId xmlns:a16="http://schemas.microsoft.com/office/drawing/2014/main" id="{A929825E-D049-4A3D-96E7-5C3950F26C6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818241" y="154721"/>
          <a:ext cx="1048024" cy="1025686"/>
        </a:xfrm>
        <a:prstGeom prst="rect">
          <a:avLst/>
        </a:prstGeom>
      </xdr:spPr>
    </xdr:pic>
    <xdr:clientData/>
  </xdr:oneCellAnchor>
  <xdr:oneCellAnchor>
    <xdr:from>
      <xdr:col>0</xdr:col>
      <xdr:colOff>1895078</xdr:colOff>
      <xdr:row>19</xdr:row>
      <xdr:rowOff>176824</xdr:rowOff>
    </xdr:from>
    <xdr:ext cx="885825" cy="285750"/>
    <xdr:sp macro="" textlink="">
      <xdr:nvSpPr>
        <xdr:cNvPr id="15" name="Shape 7">
          <a:hlinkClick xmlns:r="http://schemas.openxmlformats.org/officeDocument/2006/relationships" r:id="rId7"/>
          <a:extLst>
            <a:ext uri="{FF2B5EF4-FFF2-40B4-BE49-F238E27FC236}">
              <a16:creationId xmlns:a16="http://schemas.microsoft.com/office/drawing/2014/main" id="{FAFB616F-3856-42DD-A4B9-46B3B3A3BE7D}"/>
            </a:ext>
          </a:extLst>
        </xdr:cNvPr>
        <xdr:cNvSpPr/>
      </xdr:nvSpPr>
      <xdr:spPr>
        <a:xfrm>
          <a:off x="1895078" y="4005874"/>
          <a:ext cx="885825" cy="285750"/>
        </a:xfrm>
        <a:prstGeom prst="rect">
          <a:avLst/>
        </a:prstGeom>
        <a:solidFill>
          <a:schemeClr val="bg1"/>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2</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twoCellAnchor>
    <xdr:from>
      <xdr:col>3</xdr:col>
      <xdr:colOff>9525</xdr:colOff>
      <xdr:row>18</xdr:row>
      <xdr:rowOff>0</xdr:rowOff>
    </xdr:from>
    <xdr:to>
      <xdr:col>4</xdr:col>
      <xdr:colOff>244187</xdr:colOff>
      <xdr:row>18</xdr:row>
      <xdr:rowOff>0</xdr:rowOff>
    </xdr:to>
    <xdr:cxnSp macro="">
      <xdr:nvCxnSpPr>
        <xdr:cNvPr id="16" name="Straight Connector 15">
          <a:extLst>
            <a:ext uri="{FF2B5EF4-FFF2-40B4-BE49-F238E27FC236}">
              <a16:creationId xmlns:a16="http://schemas.microsoft.com/office/drawing/2014/main" id="{A0DF4C97-7179-4326-8B09-C752AC75F6CB}"/>
            </a:ext>
          </a:extLst>
        </xdr:cNvPr>
        <xdr:cNvCxnSpPr/>
      </xdr:nvCxnSpPr>
      <xdr:spPr>
        <a:xfrm>
          <a:off x="7713817" y="3666704"/>
          <a:ext cx="1187162" cy="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3</xdr:col>
      <xdr:colOff>9525</xdr:colOff>
      <xdr:row>23</xdr:row>
      <xdr:rowOff>25758</xdr:rowOff>
    </xdr:from>
    <xdr:to>
      <xdr:col>4</xdr:col>
      <xdr:colOff>225137</xdr:colOff>
      <xdr:row>23</xdr:row>
      <xdr:rowOff>25758</xdr:rowOff>
    </xdr:to>
    <xdr:cxnSp macro="">
      <xdr:nvCxnSpPr>
        <xdr:cNvPr id="17" name="Straight Connector 16">
          <a:extLst>
            <a:ext uri="{FF2B5EF4-FFF2-40B4-BE49-F238E27FC236}">
              <a16:creationId xmlns:a16="http://schemas.microsoft.com/office/drawing/2014/main" id="{E86C34F7-BEB0-4985-BD73-6AF2ED27F486}"/>
            </a:ext>
          </a:extLst>
        </xdr:cNvPr>
        <xdr:cNvCxnSpPr/>
      </xdr:nvCxnSpPr>
      <xdr:spPr>
        <a:xfrm>
          <a:off x="7713817" y="4703966"/>
          <a:ext cx="1168112" cy="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3</xdr:col>
      <xdr:colOff>9525</xdr:colOff>
      <xdr:row>31</xdr:row>
      <xdr:rowOff>196868</xdr:rowOff>
    </xdr:from>
    <xdr:to>
      <xdr:col>4</xdr:col>
      <xdr:colOff>253712</xdr:colOff>
      <xdr:row>32</xdr:row>
      <xdr:rowOff>7628</xdr:rowOff>
    </xdr:to>
    <xdr:cxnSp macro="">
      <xdr:nvCxnSpPr>
        <xdr:cNvPr id="18" name="Straight Connector 17">
          <a:extLst>
            <a:ext uri="{FF2B5EF4-FFF2-40B4-BE49-F238E27FC236}">
              <a16:creationId xmlns:a16="http://schemas.microsoft.com/office/drawing/2014/main" id="{4E73A5CD-43DB-463A-A8B9-7B66A39943CB}"/>
            </a:ext>
          </a:extLst>
        </xdr:cNvPr>
        <xdr:cNvCxnSpPr/>
      </xdr:nvCxnSpPr>
      <xdr:spPr>
        <a:xfrm flipV="1">
          <a:off x="7706340" y="6411162"/>
          <a:ext cx="1158279" cy="10478"/>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3</xdr:col>
      <xdr:colOff>0</xdr:colOff>
      <xdr:row>32</xdr:row>
      <xdr:rowOff>197507</xdr:rowOff>
    </xdr:from>
    <xdr:to>
      <xdr:col>4</xdr:col>
      <xdr:colOff>263237</xdr:colOff>
      <xdr:row>32</xdr:row>
      <xdr:rowOff>197507</xdr:rowOff>
    </xdr:to>
    <xdr:cxnSp macro="">
      <xdr:nvCxnSpPr>
        <xdr:cNvPr id="19" name="Straight Connector 18">
          <a:extLst>
            <a:ext uri="{FF2B5EF4-FFF2-40B4-BE49-F238E27FC236}">
              <a16:creationId xmlns:a16="http://schemas.microsoft.com/office/drawing/2014/main" id="{B9F453C5-C86E-4211-8FD2-C6116D1147E3}"/>
            </a:ext>
          </a:extLst>
        </xdr:cNvPr>
        <xdr:cNvCxnSpPr/>
      </xdr:nvCxnSpPr>
      <xdr:spPr>
        <a:xfrm>
          <a:off x="7696815" y="6611519"/>
          <a:ext cx="1177329" cy="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3</xdr:col>
      <xdr:colOff>0</xdr:colOff>
      <xdr:row>34</xdr:row>
      <xdr:rowOff>7476</xdr:rowOff>
    </xdr:from>
    <xdr:to>
      <xdr:col>4</xdr:col>
      <xdr:colOff>263237</xdr:colOff>
      <xdr:row>34</xdr:row>
      <xdr:rowOff>7476</xdr:rowOff>
    </xdr:to>
    <xdr:cxnSp macro="">
      <xdr:nvCxnSpPr>
        <xdr:cNvPr id="20" name="Straight Connector 19">
          <a:extLst>
            <a:ext uri="{FF2B5EF4-FFF2-40B4-BE49-F238E27FC236}">
              <a16:creationId xmlns:a16="http://schemas.microsoft.com/office/drawing/2014/main" id="{26EF2ACE-BA2B-45DA-AE64-AE6EDD583EEB}"/>
            </a:ext>
          </a:extLst>
        </xdr:cNvPr>
        <xdr:cNvCxnSpPr/>
      </xdr:nvCxnSpPr>
      <xdr:spPr>
        <a:xfrm>
          <a:off x="7696815" y="6820924"/>
          <a:ext cx="1177329" cy="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3</xdr:col>
      <xdr:colOff>95250</xdr:colOff>
      <xdr:row>34</xdr:row>
      <xdr:rowOff>64626</xdr:rowOff>
    </xdr:from>
    <xdr:to>
      <xdr:col>4</xdr:col>
      <xdr:colOff>308</xdr:colOff>
      <xdr:row>34</xdr:row>
      <xdr:rowOff>64626</xdr:rowOff>
    </xdr:to>
    <xdr:cxnSp macro="">
      <xdr:nvCxnSpPr>
        <xdr:cNvPr id="21" name="Straight Connector 20">
          <a:extLst>
            <a:ext uri="{FF2B5EF4-FFF2-40B4-BE49-F238E27FC236}">
              <a16:creationId xmlns:a16="http://schemas.microsoft.com/office/drawing/2014/main" id="{D24675D4-C51C-4FE3-AB2A-02B3F2BB048C}"/>
            </a:ext>
          </a:extLst>
        </xdr:cNvPr>
        <xdr:cNvCxnSpPr/>
      </xdr:nvCxnSpPr>
      <xdr:spPr>
        <a:xfrm>
          <a:off x="7792065" y="6878074"/>
          <a:ext cx="819150" cy="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1552575" cy="13144500"/>
    <xdr:sp macro="" textlink="">
      <xdr:nvSpPr>
        <xdr:cNvPr id="2" name="Shape 3">
          <a:extLst>
            <a:ext uri="{FF2B5EF4-FFF2-40B4-BE49-F238E27FC236}">
              <a16:creationId xmlns:a16="http://schemas.microsoft.com/office/drawing/2014/main" id="{892EBCEA-ADE1-4753-84FC-FE3076C4105A}"/>
            </a:ext>
          </a:extLst>
        </xdr:cNvPr>
        <xdr:cNvSpPr/>
      </xdr:nvSpPr>
      <xdr:spPr>
        <a:xfrm>
          <a:off x="0" y="0"/>
          <a:ext cx="1552575" cy="13144500"/>
        </a:xfrm>
        <a:prstGeom prst="rect">
          <a:avLst/>
        </a:prstGeom>
        <a:solidFill>
          <a:srgbClr val="FFFFFF"/>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1543050</xdr:colOff>
      <xdr:row>0</xdr:row>
      <xdr:rowOff>0</xdr:rowOff>
    </xdr:from>
    <xdr:ext cx="1571625" cy="13154025"/>
    <xdr:sp macro="" textlink="">
      <xdr:nvSpPr>
        <xdr:cNvPr id="3" name="Shape 5">
          <a:extLst>
            <a:ext uri="{FF2B5EF4-FFF2-40B4-BE49-F238E27FC236}">
              <a16:creationId xmlns:a16="http://schemas.microsoft.com/office/drawing/2014/main" id="{280B8087-2325-4124-8627-A9A45943671B}"/>
            </a:ext>
          </a:extLst>
        </xdr:cNvPr>
        <xdr:cNvSpPr/>
      </xdr:nvSpPr>
      <xdr:spPr>
        <a:xfrm>
          <a:off x="1543050" y="0"/>
          <a:ext cx="1571625" cy="13154025"/>
        </a:xfrm>
        <a:prstGeom prst="rect">
          <a:avLst/>
        </a:prstGeom>
        <a:solidFill>
          <a:srgbClr val="FC9100"/>
        </a:solidFill>
        <a:ln w="12700" cap="flat" cmpd="sng">
          <a:solidFill>
            <a:srgbClr val="1D3155"/>
          </a:solidFill>
          <a:prstDash val="solid"/>
          <a:miter lim="8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1895475</xdr:colOff>
      <xdr:row>16</xdr:row>
      <xdr:rowOff>55845</xdr:rowOff>
    </xdr:from>
    <xdr:ext cx="885825" cy="285750"/>
    <xdr:sp macro="" textlink="">
      <xdr:nvSpPr>
        <xdr:cNvPr id="4" name="Shape 7">
          <a:hlinkClick xmlns:r="http://schemas.openxmlformats.org/officeDocument/2006/relationships" r:id="rId1"/>
          <a:extLst>
            <a:ext uri="{FF2B5EF4-FFF2-40B4-BE49-F238E27FC236}">
              <a16:creationId xmlns:a16="http://schemas.microsoft.com/office/drawing/2014/main" id="{39CC4DE5-3AE9-44CA-B3EE-49F872314E4E}"/>
            </a:ext>
          </a:extLst>
        </xdr:cNvPr>
        <xdr:cNvSpPr/>
      </xdr:nvSpPr>
      <xdr:spPr>
        <a:xfrm>
          <a:off x="1895475" y="3580095"/>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1</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19050</xdr:colOff>
      <xdr:row>6</xdr:row>
      <xdr:rowOff>81443</xdr:rowOff>
    </xdr:from>
    <xdr:ext cx="1447800" cy="666750"/>
    <xdr:sp macro="" textlink="">
      <xdr:nvSpPr>
        <xdr:cNvPr id="5" name="Shape 8">
          <a:extLst>
            <a:ext uri="{FF2B5EF4-FFF2-40B4-BE49-F238E27FC236}">
              <a16:creationId xmlns:a16="http://schemas.microsoft.com/office/drawing/2014/main" id="{F0D119E2-8E17-477D-A524-7C49AA853AE4}"/>
            </a:ext>
          </a:extLst>
        </xdr:cNvPr>
        <xdr:cNvSpPr/>
      </xdr:nvSpPr>
      <xdr:spPr>
        <a:xfrm>
          <a:off x="19050" y="1424468"/>
          <a:ext cx="1447800" cy="666750"/>
        </a:xfrm>
        <a:prstGeom prst="rect">
          <a:avLst/>
        </a:prstGeom>
        <a:solidFill>
          <a:srgbClr val="FFFFFF"/>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rgbClr val="000000"/>
              </a:solidFill>
              <a:latin typeface="Calibri"/>
              <a:ea typeface="Calibri"/>
              <a:cs typeface="Calibri"/>
              <a:sym typeface="Calibri"/>
            </a:rPr>
            <a:t>LABORATORIUM AKUNTANSI MENENGAH</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1847850</xdr:colOff>
      <xdr:row>7</xdr:row>
      <xdr:rowOff>27989</xdr:rowOff>
    </xdr:from>
    <xdr:ext cx="942975" cy="295275"/>
    <xdr:sp macro="" textlink="">
      <xdr:nvSpPr>
        <xdr:cNvPr id="6" name="Shape 11">
          <a:hlinkClick xmlns:r="http://schemas.openxmlformats.org/officeDocument/2006/relationships" r:id="rId2"/>
          <a:extLst>
            <a:ext uri="{FF2B5EF4-FFF2-40B4-BE49-F238E27FC236}">
              <a16:creationId xmlns:a16="http://schemas.microsoft.com/office/drawing/2014/main" id="{14F441DB-ED73-4B84-A6CE-4ABC8AC72CD3}"/>
            </a:ext>
          </a:extLst>
        </xdr:cNvPr>
        <xdr:cNvSpPr/>
      </xdr:nvSpPr>
      <xdr:spPr>
        <a:xfrm>
          <a:off x="1847850" y="1571039"/>
          <a:ext cx="942975" cy="29527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7674" dir="2700000" algn="tl"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DASHBOARD</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1704975</xdr:colOff>
      <xdr:row>9</xdr:row>
      <xdr:rowOff>44407</xdr:rowOff>
    </xdr:from>
    <xdr:ext cx="1209675" cy="38100"/>
    <xdr:grpSp>
      <xdr:nvGrpSpPr>
        <xdr:cNvPr id="7" name="Shape 2">
          <a:extLst>
            <a:ext uri="{FF2B5EF4-FFF2-40B4-BE49-F238E27FC236}">
              <a16:creationId xmlns:a16="http://schemas.microsoft.com/office/drawing/2014/main" id="{3D2C962F-6FE1-4F64-A2E8-E98609DFD3E9}"/>
            </a:ext>
          </a:extLst>
        </xdr:cNvPr>
        <xdr:cNvGrpSpPr/>
      </xdr:nvGrpSpPr>
      <xdr:grpSpPr>
        <a:xfrm>
          <a:off x="1704975" y="1960355"/>
          <a:ext cx="1209675" cy="38100"/>
          <a:chOff x="4741163" y="3780000"/>
          <a:chExt cx="1209675" cy="0"/>
        </a:xfrm>
      </xdr:grpSpPr>
      <xdr:cxnSp macro="">
        <xdr:nvCxnSpPr>
          <xdr:cNvPr id="8" name="Shape 12">
            <a:extLst>
              <a:ext uri="{FF2B5EF4-FFF2-40B4-BE49-F238E27FC236}">
                <a16:creationId xmlns:a16="http://schemas.microsoft.com/office/drawing/2014/main" id="{AD33EC73-7702-399A-C7CD-7DE7A01BB2C7}"/>
              </a:ext>
            </a:extLst>
          </xdr:cNvPr>
          <xdr:cNvCxnSpPr/>
        </xdr:nvCxnSpPr>
        <xdr:spPr>
          <a:xfrm>
            <a:off x="4741163" y="3780000"/>
            <a:ext cx="1209675" cy="0"/>
          </a:xfrm>
          <a:prstGeom prst="straightConnector1">
            <a:avLst/>
          </a:prstGeom>
          <a:noFill/>
          <a:ln w="9525" cap="flat" cmpd="sng">
            <a:solidFill>
              <a:srgbClr val="FFFFFF"/>
            </a:solidFill>
            <a:prstDash val="solid"/>
            <a:miter lim="8000"/>
            <a:headEnd type="none" w="sm" len="sm"/>
            <a:tailEnd type="none" w="sm" len="sm"/>
          </a:ln>
        </xdr:spPr>
      </xdr:cxnSp>
    </xdr:grpSp>
    <xdr:clientData fLocksWithSheet="0"/>
  </xdr:oneCellAnchor>
  <xdr:oneCellAnchor>
    <xdr:from>
      <xdr:col>0</xdr:col>
      <xdr:colOff>1724025</xdr:colOff>
      <xdr:row>14</xdr:row>
      <xdr:rowOff>145456</xdr:rowOff>
    </xdr:from>
    <xdr:ext cx="1228725" cy="276225"/>
    <xdr:sp macro="" textlink="">
      <xdr:nvSpPr>
        <xdr:cNvPr id="9" name="Shape 14">
          <a:extLst>
            <a:ext uri="{FF2B5EF4-FFF2-40B4-BE49-F238E27FC236}">
              <a16:creationId xmlns:a16="http://schemas.microsoft.com/office/drawing/2014/main" id="{2292DE23-FB3A-412A-AE6B-AE11FC5388DE}"/>
            </a:ext>
          </a:extLst>
        </xdr:cNvPr>
        <xdr:cNvSpPr/>
      </xdr:nvSpPr>
      <xdr:spPr>
        <a:xfrm>
          <a:off x="1724025" y="3269656"/>
          <a:ext cx="122872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DAFTAR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1704975</xdr:colOff>
      <xdr:row>9</xdr:row>
      <xdr:rowOff>177546</xdr:rowOff>
    </xdr:from>
    <xdr:ext cx="1247775" cy="276225"/>
    <xdr:sp macro="" textlink="">
      <xdr:nvSpPr>
        <xdr:cNvPr id="10" name="Shape 16">
          <a:extLst>
            <a:ext uri="{FF2B5EF4-FFF2-40B4-BE49-F238E27FC236}">
              <a16:creationId xmlns:a16="http://schemas.microsoft.com/office/drawing/2014/main" id="{25C8309B-63EF-4895-906E-59CFB9CC3178}"/>
            </a:ext>
          </a:extLst>
        </xdr:cNvPr>
        <xdr:cNvSpPr/>
      </xdr:nvSpPr>
      <xdr:spPr>
        <a:xfrm>
          <a:off x="1704975" y="2120646"/>
          <a:ext cx="124777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CONTOH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1885950</xdr:colOff>
      <xdr:row>11</xdr:row>
      <xdr:rowOff>85283</xdr:rowOff>
    </xdr:from>
    <xdr:ext cx="885825" cy="276225"/>
    <xdr:sp macro="" textlink="">
      <xdr:nvSpPr>
        <xdr:cNvPr id="11" name="Shape 18">
          <a:hlinkClick xmlns:r="http://schemas.openxmlformats.org/officeDocument/2006/relationships" r:id="rId3"/>
          <a:extLst>
            <a:ext uri="{FF2B5EF4-FFF2-40B4-BE49-F238E27FC236}">
              <a16:creationId xmlns:a16="http://schemas.microsoft.com/office/drawing/2014/main" id="{92B6CEAA-C038-4A7A-8D7F-3DA1AE831099}"/>
            </a:ext>
          </a:extLst>
        </xdr:cNvPr>
        <xdr:cNvSpPr/>
      </xdr:nvSpPr>
      <xdr:spPr>
        <a:xfrm>
          <a:off x="1885950" y="2428433"/>
          <a:ext cx="885825" cy="276225"/>
        </a:xfrm>
        <a:prstGeom prst="rect">
          <a:avLst/>
        </a:prstGeom>
        <a:solidFill>
          <a:schemeClr val="bg1"/>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 A</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95250</xdr:colOff>
      <xdr:row>0</xdr:row>
      <xdr:rowOff>0</xdr:rowOff>
    </xdr:from>
    <xdr:ext cx="1304925" cy="1323975"/>
    <xdr:pic>
      <xdr:nvPicPr>
        <xdr:cNvPr id="12" name="image2.png">
          <a:extLst>
            <a:ext uri="{FF2B5EF4-FFF2-40B4-BE49-F238E27FC236}">
              <a16:creationId xmlns:a16="http://schemas.microsoft.com/office/drawing/2014/main" id="{715A898D-2A1A-4E82-8626-ED0697BEA92D}"/>
            </a:ext>
          </a:extLst>
        </xdr:cNvPr>
        <xdr:cNvPicPr preferRelativeResize="0"/>
      </xdr:nvPicPr>
      <xdr:blipFill>
        <a:blip xmlns:r="http://schemas.openxmlformats.org/officeDocument/2006/relationships" r:embed="rId4" cstate="print"/>
        <a:stretch>
          <a:fillRect/>
        </a:stretch>
      </xdr:blipFill>
      <xdr:spPr>
        <a:xfrm>
          <a:off x="95250" y="0"/>
          <a:ext cx="1304925" cy="1323975"/>
        </a:xfrm>
        <a:prstGeom prst="rect">
          <a:avLst/>
        </a:prstGeom>
        <a:noFill/>
      </xdr:spPr>
    </xdr:pic>
    <xdr:clientData fLocksWithSheet="0"/>
  </xdr:oneCellAnchor>
  <xdr:oneCellAnchor>
    <xdr:from>
      <xdr:col>0</xdr:col>
      <xdr:colOff>1885950</xdr:colOff>
      <xdr:row>12</xdr:row>
      <xdr:rowOff>354609</xdr:rowOff>
    </xdr:from>
    <xdr:ext cx="885825" cy="276225"/>
    <xdr:sp macro="" textlink="">
      <xdr:nvSpPr>
        <xdr:cNvPr id="14" name="Shape 18">
          <a:hlinkClick xmlns:r="http://schemas.openxmlformats.org/officeDocument/2006/relationships" r:id="rId5"/>
          <a:extLst>
            <a:ext uri="{FF2B5EF4-FFF2-40B4-BE49-F238E27FC236}">
              <a16:creationId xmlns:a16="http://schemas.microsoft.com/office/drawing/2014/main" id="{DC42FE27-5000-422F-9ADC-02D949D701AD}"/>
            </a:ext>
          </a:extLst>
        </xdr:cNvPr>
        <xdr:cNvSpPr/>
      </xdr:nvSpPr>
      <xdr:spPr>
        <a:xfrm>
          <a:off x="1885950" y="2897784"/>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a:t>
          </a:r>
          <a:r>
            <a:rPr lang="en-US" sz="1100" b="1" strike="noStrike" baseline="0">
              <a:solidFill>
                <a:srgbClr val="000000"/>
              </a:solidFill>
              <a:latin typeface="Calibri"/>
              <a:ea typeface="Calibri"/>
              <a:cs typeface="Calibri"/>
              <a:sym typeface="Calibri"/>
            </a:rPr>
            <a:t> B</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1895475</xdr:colOff>
      <xdr:row>18</xdr:row>
      <xdr:rowOff>114644</xdr:rowOff>
    </xdr:from>
    <xdr:ext cx="885825" cy="285750"/>
    <xdr:sp macro="" textlink="">
      <xdr:nvSpPr>
        <xdr:cNvPr id="15" name="Shape 7">
          <a:hlinkClick xmlns:r="http://schemas.openxmlformats.org/officeDocument/2006/relationships" r:id="rId6"/>
          <a:extLst>
            <a:ext uri="{FF2B5EF4-FFF2-40B4-BE49-F238E27FC236}">
              <a16:creationId xmlns:a16="http://schemas.microsoft.com/office/drawing/2014/main" id="{8CDBC9A5-3D40-48F4-A793-CA22A9D63265}"/>
            </a:ext>
          </a:extLst>
        </xdr:cNvPr>
        <xdr:cNvSpPr/>
      </xdr:nvSpPr>
      <xdr:spPr>
        <a:xfrm>
          <a:off x="1895475" y="4038944"/>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a:t>
          </a:r>
          <a:r>
            <a:rPr lang="en-US" sz="1100" b="1" strike="noStrike" baseline="0">
              <a:solidFill>
                <a:schemeClr val="tx1"/>
              </a:solidFill>
              <a:latin typeface="Calibri"/>
              <a:ea typeface="Calibri"/>
              <a:cs typeface="Calibri"/>
              <a:sym typeface="Calibri"/>
            </a:rPr>
            <a:t> 2</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twoCellAnchor editAs="oneCell">
    <xdr:from>
      <xdr:col>0</xdr:col>
      <xdr:colOff>1800225</xdr:colOff>
      <xdr:row>0</xdr:row>
      <xdr:rowOff>142875</xdr:rowOff>
    </xdr:from>
    <xdr:to>
      <xdr:col>0</xdr:col>
      <xdr:colOff>2848249</xdr:colOff>
      <xdr:row>5</xdr:row>
      <xdr:rowOff>38751</xdr:rowOff>
    </xdr:to>
    <xdr:pic>
      <xdr:nvPicPr>
        <xdr:cNvPr id="16" name="Picture 15">
          <a:extLst>
            <a:ext uri="{FF2B5EF4-FFF2-40B4-BE49-F238E27FC236}">
              <a16:creationId xmlns:a16="http://schemas.microsoft.com/office/drawing/2014/main" id="{895484B5-9F3F-4605-BB2D-D47C770D816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800225" y="142875"/>
          <a:ext cx="1048024" cy="103887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1552575" cy="13144500"/>
    <xdr:sp macro="" textlink="">
      <xdr:nvSpPr>
        <xdr:cNvPr id="2" name="Shape 3">
          <a:extLst>
            <a:ext uri="{FF2B5EF4-FFF2-40B4-BE49-F238E27FC236}">
              <a16:creationId xmlns:a16="http://schemas.microsoft.com/office/drawing/2014/main" id="{5DA94A9B-50F6-44F0-802A-C60987D343BB}"/>
            </a:ext>
          </a:extLst>
        </xdr:cNvPr>
        <xdr:cNvSpPr/>
      </xdr:nvSpPr>
      <xdr:spPr>
        <a:xfrm>
          <a:off x="0" y="0"/>
          <a:ext cx="1552575" cy="13144500"/>
        </a:xfrm>
        <a:prstGeom prst="rect">
          <a:avLst/>
        </a:prstGeom>
        <a:solidFill>
          <a:srgbClr val="FFFFFF"/>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1543050</xdr:colOff>
      <xdr:row>0</xdr:row>
      <xdr:rowOff>0</xdr:rowOff>
    </xdr:from>
    <xdr:ext cx="1571625" cy="13154025"/>
    <xdr:sp macro="" textlink="">
      <xdr:nvSpPr>
        <xdr:cNvPr id="3" name="Shape 5">
          <a:extLst>
            <a:ext uri="{FF2B5EF4-FFF2-40B4-BE49-F238E27FC236}">
              <a16:creationId xmlns:a16="http://schemas.microsoft.com/office/drawing/2014/main" id="{69E615EA-6FEC-48F2-A375-885B403C5F93}"/>
            </a:ext>
          </a:extLst>
        </xdr:cNvPr>
        <xdr:cNvSpPr/>
      </xdr:nvSpPr>
      <xdr:spPr>
        <a:xfrm>
          <a:off x="1543050" y="0"/>
          <a:ext cx="1571625" cy="13154025"/>
        </a:xfrm>
        <a:prstGeom prst="rect">
          <a:avLst/>
        </a:prstGeom>
        <a:solidFill>
          <a:srgbClr val="FC9100"/>
        </a:solidFill>
        <a:ln w="12700" cap="flat" cmpd="sng">
          <a:solidFill>
            <a:srgbClr val="1D3155"/>
          </a:solidFill>
          <a:prstDash val="solid"/>
          <a:miter lim="8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1895475</xdr:colOff>
      <xdr:row>11</xdr:row>
      <xdr:rowOff>369337</xdr:rowOff>
    </xdr:from>
    <xdr:ext cx="885825" cy="285750"/>
    <xdr:sp macro="" textlink="">
      <xdr:nvSpPr>
        <xdr:cNvPr id="4" name="Shape 7">
          <a:hlinkClick xmlns:r="http://schemas.openxmlformats.org/officeDocument/2006/relationships" r:id="rId1"/>
          <a:extLst>
            <a:ext uri="{FF2B5EF4-FFF2-40B4-BE49-F238E27FC236}">
              <a16:creationId xmlns:a16="http://schemas.microsoft.com/office/drawing/2014/main" id="{59CF6083-AF5C-4C2C-891E-D085458BCD7D}"/>
            </a:ext>
          </a:extLst>
        </xdr:cNvPr>
        <xdr:cNvSpPr/>
      </xdr:nvSpPr>
      <xdr:spPr>
        <a:xfrm>
          <a:off x="1895475" y="3550687"/>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1</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19050</xdr:colOff>
      <xdr:row>6</xdr:row>
      <xdr:rowOff>37362</xdr:rowOff>
    </xdr:from>
    <xdr:ext cx="1447800" cy="666750"/>
    <xdr:sp macro="" textlink="">
      <xdr:nvSpPr>
        <xdr:cNvPr id="5" name="Shape 8">
          <a:extLst>
            <a:ext uri="{FF2B5EF4-FFF2-40B4-BE49-F238E27FC236}">
              <a16:creationId xmlns:a16="http://schemas.microsoft.com/office/drawing/2014/main" id="{36CBE1C0-6575-411C-A721-AE25B45FD728}"/>
            </a:ext>
          </a:extLst>
        </xdr:cNvPr>
        <xdr:cNvSpPr/>
      </xdr:nvSpPr>
      <xdr:spPr>
        <a:xfrm>
          <a:off x="19050" y="1418487"/>
          <a:ext cx="1447800" cy="666750"/>
        </a:xfrm>
        <a:prstGeom prst="rect">
          <a:avLst/>
        </a:prstGeom>
        <a:solidFill>
          <a:srgbClr val="FFFFFF"/>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rgbClr val="000000"/>
              </a:solidFill>
              <a:latin typeface="Calibri"/>
              <a:ea typeface="Calibri"/>
              <a:cs typeface="Calibri"/>
              <a:sym typeface="Calibri"/>
            </a:rPr>
            <a:t>LABORATORIUM AKUNTANSI MENENGAH</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1847850</xdr:colOff>
      <xdr:row>6</xdr:row>
      <xdr:rowOff>181376</xdr:rowOff>
    </xdr:from>
    <xdr:ext cx="942975" cy="295275"/>
    <xdr:sp macro="" textlink="">
      <xdr:nvSpPr>
        <xdr:cNvPr id="6" name="Shape 11">
          <a:hlinkClick xmlns:r="http://schemas.openxmlformats.org/officeDocument/2006/relationships" r:id="rId2"/>
          <a:extLst>
            <a:ext uri="{FF2B5EF4-FFF2-40B4-BE49-F238E27FC236}">
              <a16:creationId xmlns:a16="http://schemas.microsoft.com/office/drawing/2014/main" id="{976B4E64-E4D6-41E2-8993-C85092566C06}"/>
            </a:ext>
          </a:extLst>
        </xdr:cNvPr>
        <xdr:cNvSpPr/>
      </xdr:nvSpPr>
      <xdr:spPr>
        <a:xfrm>
          <a:off x="1847850" y="1562501"/>
          <a:ext cx="942975" cy="29527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7674" dir="2700000" algn="tl"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DASHBOARD</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1717345</xdr:colOff>
      <xdr:row>7</xdr:row>
      <xdr:rowOff>394041</xdr:rowOff>
    </xdr:from>
    <xdr:ext cx="1209675" cy="38100"/>
    <xdr:grpSp>
      <xdr:nvGrpSpPr>
        <xdr:cNvPr id="7" name="Shape 2">
          <a:extLst>
            <a:ext uri="{FF2B5EF4-FFF2-40B4-BE49-F238E27FC236}">
              <a16:creationId xmlns:a16="http://schemas.microsoft.com/office/drawing/2014/main" id="{D1F58AF2-1D27-4C92-8603-2D4BDA565316}"/>
            </a:ext>
          </a:extLst>
        </xdr:cNvPr>
        <xdr:cNvGrpSpPr/>
      </xdr:nvGrpSpPr>
      <xdr:grpSpPr>
        <a:xfrm>
          <a:off x="1717345" y="1943872"/>
          <a:ext cx="1209675" cy="38100"/>
          <a:chOff x="4741163" y="3780000"/>
          <a:chExt cx="1209675" cy="0"/>
        </a:xfrm>
      </xdr:grpSpPr>
      <xdr:cxnSp macro="">
        <xdr:nvCxnSpPr>
          <xdr:cNvPr id="8" name="Shape 12">
            <a:extLst>
              <a:ext uri="{FF2B5EF4-FFF2-40B4-BE49-F238E27FC236}">
                <a16:creationId xmlns:a16="http://schemas.microsoft.com/office/drawing/2014/main" id="{878BA1A8-3A8A-7BC4-EA8B-EB49179BEC73}"/>
              </a:ext>
            </a:extLst>
          </xdr:cNvPr>
          <xdr:cNvCxnSpPr/>
        </xdr:nvCxnSpPr>
        <xdr:spPr>
          <a:xfrm>
            <a:off x="4741163" y="3780000"/>
            <a:ext cx="1209675" cy="0"/>
          </a:xfrm>
          <a:prstGeom prst="straightConnector1">
            <a:avLst/>
          </a:prstGeom>
          <a:noFill/>
          <a:ln w="9525" cap="flat" cmpd="sng">
            <a:solidFill>
              <a:srgbClr val="FFFFFF"/>
            </a:solidFill>
            <a:prstDash val="solid"/>
            <a:miter lim="8000"/>
            <a:headEnd type="none" w="sm" len="sm"/>
            <a:tailEnd type="none" w="sm" len="sm"/>
          </a:ln>
        </xdr:spPr>
      </xdr:cxnSp>
    </xdr:grpSp>
    <xdr:clientData fLocksWithSheet="0"/>
  </xdr:oneCellAnchor>
  <xdr:oneCellAnchor>
    <xdr:from>
      <xdr:col>0</xdr:col>
      <xdr:colOff>1724025</xdr:colOff>
      <xdr:row>11</xdr:row>
      <xdr:rowOff>59675</xdr:rowOff>
    </xdr:from>
    <xdr:ext cx="1228725" cy="276225"/>
    <xdr:sp macro="" textlink="">
      <xdr:nvSpPr>
        <xdr:cNvPr id="9" name="Shape 14">
          <a:extLst>
            <a:ext uri="{FF2B5EF4-FFF2-40B4-BE49-F238E27FC236}">
              <a16:creationId xmlns:a16="http://schemas.microsoft.com/office/drawing/2014/main" id="{B87AAB4D-7B7B-427E-9767-652C9CADC10B}"/>
            </a:ext>
          </a:extLst>
        </xdr:cNvPr>
        <xdr:cNvSpPr/>
      </xdr:nvSpPr>
      <xdr:spPr>
        <a:xfrm>
          <a:off x="1724025" y="3241025"/>
          <a:ext cx="122872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DAFTAR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1704975</xdr:colOff>
      <xdr:row>8</xdr:row>
      <xdr:rowOff>123173</xdr:rowOff>
    </xdr:from>
    <xdr:ext cx="1247775" cy="276225"/>
    <xdr:sp macro="" textlink="">
      <xdr:nvSpPr>
        <xdr:cNvPr id="10" name="Shape 16">
          <a:extLst>
            <a:ext uri="{FF2B5EF4-FFF2-40B4-BE49-F238E27FC236}">
              <a16:creationId xmlns:a16="http://schemas.microsoft.com/office/drawing/2014/main" id="{A0EA4749-A4A3-4014-A123-CDB2079E7941}"/>
            </a:ext>
          </a:extLst>
        </xdr:cNvPr>
        <xdr:cNvSpPr/>
      </xdr:nvSpPr>
      <xdr:spPr>
        <a:xfrm>
          <a:off x="1704975" y="2104373"/>
          <a:ext cx="124777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CONTOH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1885950</xdr:colOff>
      <xdr:row>9</xdr:row>
      <xdr:rowOff>26616</xdr:rowOff>
    </xdr:from>
    <xdr:ext cx="885825" cy="276225"/>
    <xdr:sp macro="" textlink="">
      <xdr:nvSpPr>
        <xdr:cNvPr id="11" name="Shape 18">
          <a:hlinkClick xmlns:r="http://schemas.openxmlformats.org/officeDocument/2006/relationships" r:id="rId3"/>
          <a:extLst>
            <a:ext uri="{FF2B5EF4-FFF2-40B4-BE49-F238E27FC236}">
              <a16:creationId xmlns:a16="http://schemas.microsoft.com/office/drawing/2014/main" id="{9C6AD190-346B-4BB3-92CB-4499103CAB20}"/>
            </a:ext>
          </a:extLst>
        </xdr:cNvPr>
        <xdr:cNvSpPr/>
      </xdr:nvSpPr>
      <xdr:spPr>
        <a:xfrm>
          <a:off x="1885950" y="2407866"/>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 A</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95250</xdr:colOff>
      <xdr:row>0</xdr:row>
      <xdr:rowOff>0</xdr:rowOff>
    </xdr:from>
    <xdr:ext cx="1304925" cy="1323975"/>
    <xdr:pic>
      <xdr:nvPicPr>
        <xdr:cNvPr id="12" name="image2.png">
          <a:extLst>
            <a:ext uri="{FF2B5EF4-FFF2-40B4-BE49-F238E27FC236}">
              <a16:creationId xmlns:a16="http://schemas.microsoft.com/office/drawing/2014/main" id="{63F56A9A-688D-4617-8CAE-560739BA9D06}"/>
            </a:ext>
          </a:extLst>
        </xdr:cNvPr>
        <xdr:cNvPicPr preferRelativeResize="0"/>
      </xdr:nvPicPr>
      <xdr:blipFill>
        <a:blip xmlns:r="http://schemas.openxmlformats.org/officeDocument/2006/relationships" r:embed="rId4" cstate="print"/>
        <a:stretch>
          <a:fillRect/>
        </a:stretch>
      </xdr:blipFill>
      <xdr:spPr>
        <a:xfrm>
          <a:off x="95250" y="0"/>
          <a:ext cx="1304925" cy="1323975"/>
        </a:xfrm>
        <a:prstGeom prst="rect">
          <a:avLst/>
        </a:prstGeom>
        <a:noFill/>
      </xdr:spPr>
    </xdr:pic>
    <xdr:clientData fLocksWithSheet="0"/>
  </xdr:oneCellAnchor>
  <xdr:oneCellAnchor>
    <xdr:from>
      <xdr:col>0</xdr:col>
      <xdr:colOff>1885950</xdr:colOff>
      <xdr:row>10</xdr:row>
      <xdr:rowOff>88183</xdr:rowOff>
    </xdr:from>
    <xdr:ext cx="885825" cy="276225"/>
    <xdr:sp macro="" textlink="">
      <xdr:nvSpPr>
        <xdr:cNvPr id="14" name="Shape 18">
          <a:hlinkClick xmlns:r="http://schemas.openxmlformats.org/officeDocument/2006/relationships" r:id="rId5"/>
          <a:extLst>
            <a:ext uri="{FF2B5EF4-FFF2-40B4-BE49-F238E27FC236}">
              <a16:creationId xmlns:a16="http://schemas.microsoft.com/office/drawing/2014/main" id="{320AB170-B908-4237-AB85-86BD84B89BD5}"/>
            </a:ext>
          </a:extLst>
        </xdr:cNvPr>
        <xdr:cNvSpPr/>
      </xdr:nvSpPr>
      <xdr:spPr>
        <a:xfrm>
          <a:off x="1885950" y="2869483"/>
          <a:ext cx="885825" cy="276225"/>
        </a:xfrm>
        <a:prstGeom prst="rect">
          <a:avLst/>
        </a:prstGeom>
        <a:solidFill>
          <a:schemeClr val="bg1"/>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a:t>
          </a:r>
          <a:r>
            <a:rPr lang="en-US" sz="1100" b="1" strike="noStrike" baseline="0">
              <a:solidFill>
                <a:srgbClr val="000000"/>
              </a:solidFill>
              <a:latin typeface="Calibri"/>
              <a:ea typeface="Calibri"/>
              <a:cs typeface="Calibri"/>
              <a:sym typeface="Calibri"/>
            </a:rPr>
            <a:t> B</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1895475</xdr:colOff>
      <xdr:row>13</xdr:row>
      <xdr:rowOff>37204</xdr:rowOff>
    </xdr:from>
    <xdr:ext cx="885825" cy="285750"/>
    <xdr:sp macro="" textlink="">
      <xdr:nvSpPr>
        <xdr:cNvPr id="15" name="Shape 7">
          <a:hlinkClick xmlns:r="http://schemas.openxmlformats.org/officeDocument/2006/relationships" r:id="rId6"/>
          <a:extLst>
            <a:ext uri="{FF2B5EF4-FFF2-40B4-BE49-F238E27FC236}">
              <a16:creationId xmlns:a16="http://schemas.microsoft.com/office/drawing/2014/main" id="{1E8BF6D7-4919-47E3-BDB4-1FB989664AB3}"/>
            </a:ext>
          </a:extLst>
        </xdr:cNvPr>
        <xdr:cNvSpPr/>
      </xdr:nvSpPr>
      <xdr:spPr>
        <a:xfrm>
          <a:off x="1895475" y="4018654"/>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a:t>
          </a:r>
          <a:r>
            <a:rPr lang="en-US" sz="1100" b="1" strike="noStrike" baseline="0">
              <a:solidFill>
                <a:schemeClr val="tx1"/>
              </a:solidFill>
              <a:latin typeface="Calibri"/>
              <a:ea typeface="Calibri"/>
              <a:cs typeface="Calibri"/>
              <a:sym typeface="Calibri"/>
            </a:rPr>
            <a:t> 2</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twoCellAnchor editAs="oneCell">
    <xdr:from>
      <xdr:col>0</xdr:col>
      <xdr:colOff>1819275</xdr:colOff>
      <xdr:row>0</xdr:row>
      <xdr:rowOff>152400</xdr:rowOff>
    </xdr:from>
    <xdr:to>
      <xdr:col>0</xdr:col>
      <xdr:colOff>2867299</xdr:colOff>
      <xdr:row>5</xdr:row>
      <xdr:rowOff>191151</xdr:rowOff>
    </xdr:to>
    <xdr:pic>
      <xdr:nvPicPr>
        <xdr:cNvPr id="19" name="Picture 18">
          <a:extLst>
            <a:ext uri="{FF2B5EF4-FFF2-40B4-BE49-F238E27FC236}">
              <a16:creationId xmlns:a16="http://schemas.microsoft.com/office/drawing/2014/main" id="{93232B30-329E-4E30-AA62-FB32C5BAAE3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819275" y="152400"/>
          <a:ext cx="1048024" cy="103887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552575" cy="13144500"/>
    <xdr:sp macro="" textlink="">
      <xdr:nvSpPr>
        <xdr:cNvPr id="16" name="Shape 3">
          <a:extLst>
            <a:ext uri="{FF2B5EF4-FFF2-40B4-BE49-F238E27FC236}">
              <a16:creationId xmlns:a16="http://schemas.microsoft.com/office/drawing/2014/main" id="{4EE91AC7-B890-457F-98D4-71D576E0C7C9}"/>
            </a:ext>
          </a:extLst>
        </xdr:cNvPr>
        <xdr:cNvSpPr/>
      </xdr:nvSpPr>
      <xdr:spPr>
        <a:xfrm>
          <a:off x="0" y="0"/>
          <a:ext cx="1552575" cy="13144500"/>
        </a:xfrm>
        <a:prstGeom prst="rect">
          <a:avLst/>
        </a:prstGeom>
        <a:solidFill>
          <a:srgbClr val="FFFFFF"/>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1543050</xdr:colOff>
      <xdr:row>0</xdr:row>
      <xdr:rowOff>0</xdr:rowOff>
    </xdr:from>
    <xdr:ext cx="1571625" cy="13154025"/>
    <xdr:sp macro="" textlink="">
      <xdr:nvSpPr>
        <xdr:cNvPr id="17" name="Shape 5">
          <a:extLst>
            <a:ext uri="{FF2B5EF4-FFF2-40B4-BE49-F238E27FC236}">
              <a16:creationId xmlns:a16="http://schemas.microsoft.com/office/drawing/2014/main" id="{EBD04E21-FA3B-4455-B6E2-641502D586B2}"/>
            </a:ext>
          </a:extLst>
        </xdr:cNvPr>
        <xdr:cNvSpPr/>
      </xdr:nvSpPr>
      <xdr:spPr>
        <a:xfrm>
          <a:off x="1543050" y="0"/>
          <a:ext cx="1571625" cy="13154025"/>
        </a:xfrm>
        <a:prstGeom prst="rect">
          <a:avLst/>
        </a:prstGeom>
        <a:solidFill>
          <a:srgbClr val="FC9100"/>
        </a:solidFill>
        <a:ln w="12700" cap="flat" cmpd="sng">
          <a:solidFill>
            <a:srgbClr val="1D3155"/>
          </a:solidFill>
          <a:prstDash val="solid"/>
          <a:miter lim="8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1895475</xdr:colOff>
      <xdr:row>16</xdr:row>
      <xdr:rowOff>136822</xdr:rowOff>
    </xdr:from>
    <xdr:ext cx="885825" cy="285750"/>
    <xdr:sp macro="" textlink="">
      <xdr:nvSpPr>
        <xdr:cNvPr id="18" name="Shape 7">
          <a:hlinkClick xmlns:r="http://schemas.openxmlformats.org/officeDocument/2006/relationships" r:id="rId1"/>
          <a:extLst>
            <a:ext uri="{FF2B5EF4-FFF2-40B4-BE49-F238E27FC236}">
              <a16:creationId xmlns:a16="http://schemas.microsoft.com/office/drawing/2014/main" id="{E1B2D1D2-58F9-4B15-8E34-91FC4762C6AF}"/>
            </a:ext>
          </a:extLst>
        </xdr:cNvPr>
        <xdr:cNvSpPr/>
      </xdr:nvSpPr>
      <xdr:spPr>
        <a:xfrm>
          <a:off x="1895475" y="3499147"/>
          <a:ext cx="885825" cy="285750"/>
        </a:xfrm>
        <a:prstGeom prst="rect">
          <a:avLst/>
        </a:prstGeom>
        <a:solidFill>
          <a:schemeClr val="bg1"/>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1</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19050</xdr:colOff>
      <xdr:row>7</xdr:row>
      <xdr:rowOff>15730</xdr:rowOff>
    </xdr:from>
    <xdr:ext cx="1447800" cy="666750"/>
    <xdr:sp macro="" textlink="">
      <xdr:nvSpPr>
        <xdr:cNvPr id="19" name="Shape 8">
          <a:extLst>
            <a:ext uri="{FF2B5EF4-FFF2-40B4-BE49-F238E27FC236}">
              <a16:creationId xmlns:a16="http://schemas.microsoft.com/office/drawing/2014/main" id="{78449479-1D4A-4C8F-9209-7E31B7A33E80}"/>
            </a:ext>
          </a:extLst>
        </xdr:cNvPr>
        <xdr:cNvSpPr/>
      </xdr:nvSpPr>
      <xdr:spPr>
        <a:xfrm>
          <a:off x="19050" y="1396855"/>
          <a:ext cx="1447800" cy="666750"/>
        </a:xfrm>
        <a:prstGeom prst="rect">
          <a:avLst/>
        </a:prstGeom>
        <a:solidFill>
          <a:srgbClr val="FFFFFF"/>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rgbClr val="000000"/>
              </a:solidFill>
              <a:latin typeface="Calibri"/>
              <a:ea typeface="Calibri"/>
              <a:cs typeface="Calibri"/>
              <a:sym typeface="Calibri"/>
            </a:rPr>
            <a:t>LABORATORIUM AKUNTANSI MENENGAH</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1847850</xdr:colOff>
      <xdr:row>7</xdr:row>
      <xdr:rowOff>159744</xdr:rowOff>
    </xdr:from>
    <xdr:ext cx="942975" cy="295275"/>
    <xdr:sp macro="" textlink="">
      <xdr:nvSpPr>
        <xdr:cNvPr id="20" name="Shape 11">
          <a:hlinkClick xmlns:r="http://schemas.openxmlformats.org/officeDocument/2006/relationships" r:id="rId2"/>
          <a:extLst>
            <a:ext uri="{FF2B5EF4-FFF2-40B4-BE49-F238E27FC236}">
              <a16:creationId xmlns:a16="http://schemas.microsoft.com/office/drawing/2014/main" id="{FE927BB8-97FE-4035-9509-06081214FD06}"/>
            </a:ext>
          </a:extLst>
        </xdr:cNvPr>
        <xdr:cNvSpPr/>
      </xdr:nvSpPr>
      <xdr:spPr>
        <a:xfrm>
          <a:off x="1847850" y="1540869"/>
          <a:ext cx="942975" cy="29527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7674" dir="2700000" algn="tl"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DASHBOARD</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1725765</xdr:colOff>
      <xdr:row>9</xdr:row>
      <xdr:rowOff>160512</xdr:rowOff>
    </xdr:from>
    <xdr:ext cx="1209675" cy="38100"/>
    <xdr:grpSp>
      <xdr:nvGrpSpPr>
        <xdr:cNvPr id="21" name="Shape 2">
          <a:extLst>
            <a:ext uri="{FF2B5EF4-FFF2-40B4-BE49-F238E27FC236}">
              <a16:creationId xmlns:a16="http://schemas.microsoft.com/office/drawing/2014/main" id="{6ED70999-4720-41E5-A8F2-F068274E84A8}"/>
            </a:ext>
          </a:extLst>
        </xdr:cNvPr>
        <xdr:cNvGrpSpPr/>
      </xdr:nvGrpSpPr>
      <xdr:grpSpPr>
        <a:xfrm>
          <a:off x="1725765" y="1931357"/>
          <a:ext cx="1209675" cy="38100"/>
          <a:chOff x="4741163" y="3780000"/>
          <a:chExt cx="1209675" cy="0"/>
        </a:xfrm>
      </xdr:grpSpPr>
      <xdr:cxnSp macro="">
        <xdr:nvCxnSpPr>
          <xdr:cNvPr id="22" name="Shape 12">
            <a:extLst>
              <a:ext uri="{FF2B5EF4-FFF2-40B4-BE49-F238E27FC236}">
                <a16:creationId xmlns:a16="http://schemas.microsoft.com/office/drawing/2014/main" id="{C4E23081-A767-915C-DCA2-8D2CF8DFE265}"/>
              </a:ext>
            </a:extLst>
          </xdr:cNvPr>
          <xdr:cNvCxnSpPr/>
        </xdr:nvCxnSpPr>
        <xdr:spPr>
          <a:xfrm>
            <a:off x="4741163" y="3780000"/>
            <a:ext cx="1209675" cy="0"/>
          </a:xfrm>
          <a:prstGeom prst="straightConnector1">
            <a:avLst/>
          </a:prstGeom>
          <a:noFill/>
          <a:ln w="9525" cap="flat" cmpd="sng">
            <a:solidFill>
              <a:srgbClr val="FFFFFF"/>
            </a:solidFill>
            <a:prstDash val="solid"/>
            <a:miter lim="8000"/>
            <a:headEnd type="none" w="sm" len="sm"/>
            <a:tailEnd type="none" w="sm" len="sm"/>
          </a:ln>
        </xdr:spPr>
      </xdr:cxnSp>
    </xdr:grpSp>
    <xdr:clientData fLocksWithSheet="0"/>
  </xdr:oneCellAnchor>
  <xdr:oneCellAnchor>
    <xdr:from>
      <xdr:col>0</xdr:col>
      <xdr:colOff>1724025</xdr:colOff>
      <xdr:row>15</xdr:row>
      <xdr:rowOff>35601</xdr:rowOff>
    </xdr:from>
    <xdr:ext cx="1228725" cy="276225"/>
    <xdr:sp macro="" textlink="">
      <xdr:nvSpPr>
        <xdr:cNvPr id="23" name="Shape 14">
          <a:extLst>
            <a:ext uri="{FF2B5EF4-FFF2-40B4-BE49-F238E27FC236}">
              <a16:creationId xmlns:a16="http://schemas.microsoft.com/office/drawing/2014/main" id="{DC49AD2D-F044-483B-B358-AF4D1E490E68}"/>
            </a:ext>
          </a:extLst>
        </xdr:cNvPr>
        <xdr:cNvSpPr/>
      </xdr:nvSpPr>
      <xdr:spPr>
        <a:xfrm>
          <a:off x="1724025" y="3197901"/>
          <a:ext cx="122872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DAFTAR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1704975</xdr:colOff>
      <xdr:row>10</xdr:row>
      <xdr:rowOff>102765</xdr:rowOff>
    </xdr:from>
    <xdr:ext cx="1247775" cy="276225"/>
    <xdr:sp macro="" textlink="">
      <xdr:nvSpPr>
        <xdr:cNvPr id="24" name="Shape 16">
          <a:extLst>
            <a:ext uri="{FF2B5EF4-FFF2-40B4-BE49-F238E27FC236}">
              <a16:creationId xmlns:a16="http://schemas.microsoft.com/office/drawing/2014/main" id="{93CDA441-7EDD-4A93-8D25-3ADA041EE7D9}"/>
            </a:ext>
          </a:extLst>
        </xdr:cNvPr>
        <xdr:cNvSpPr/>
      </xdr:nvSpPr>
      <xdr:spPr>
        <a:xfrm>
          <a:off x="1704975" y="2083965"/>
          <a:ext cx="124777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CONTOH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1885950</xdr:colOff>
      <xdr:row>12</xdr:row>
      <xdr:rowOff>17341</xdr:rowOff>
    </xdr:from>
    <xdr:ext cx="885825" cy="276225"/>
    <xdr:sp macro="" textlink="">
      <xdr:nvSpPr>
        <xdr:cNvPr id="25" name="Shape 18">
          <a:hlinkClick xmlns:r="http://schemas.openxmlformats.org/officeDocument/2006/relationships" r:id="rId3"/>
          <a:extLst>
            <a:ext uri="{FF2B5EF4-FFF2-40B4-BE49-F238E27FC236}">
              <a16:creationId xmlns:a16="http://schemas.microsoft.com/office/drawing/2014/main" id="{3676566A-88AD-4C45-BA47-4A92138567C7}"/>
            </a:ext>
          </a:extLst>
        </xdr:cNvPr>
        <xdr:cNvSpPr/>
      </xdr:nvSpPr>
      <xdr:spPr>
        <a:xfrm>
          <a:off x="1885950" y="2398591"/>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 A</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95250</xdr:colOff>
      <xdr:row>0</xdr:row>
      <xdr:rowOff>0</xdr:rowOff>
    </xdr:from>
    <xdr:ext cx="1304925" cy="1323975"/>
    <xdr:pic>
      <xdr:nvPicPr>
        <xdr:cNvPr id="26" name="image2.png">
          <a:extLst>
            <a:ext uri="{FF2B5EF4-FFF2-40B4-BE49-F238E27FC236}">
              <a16:creationId xmlns:a16="http://schemas.microsoft.com/office/drawing/2014/main" id="{53E2CA5F-5801-4F3D-A2B1-1D858E92278B}"/>
            </a:ext>
          </a:extLst>
        </xdr:cNvPr>
        <xdr:cNvPicPr preferRelativeResize="0"/>
      </xdr:nvPicPr>
      <xdr:blipFill>
        <a:blip xmlns:r="http://schemas.openxmlformats.org/officeDocument/2006/relationships" r:embed="rId4" cstate="print"/>
        <a:stretch>
          <a:fillRect/>
        </a:stretch>
      </xdr:blipFill>
      <xdr:spPr>
        <a:xfrm>
          <a:off x="95250" y="0"/>
          <a:ext cx="1304925" cy="1323975"/>
        </a:xfrm>
        <a:prstGeom prst="rect">
          <a:avLst/>
        </a:prstGeom>
        <a:noFill/>
      </xdr:spPr>
    </xdr:pic>
    <xdr:clientData fLocksWithSheet="0"/>
  </xdr:oneCellAnchor>
  <xdr:oneCellAnchor>
    <xdr:from>
      <xdr:col>0</xdr:col>
      <xdr:colOff>1885950</xdr:colOff>
      <xdr:row>13</xdr:row>
      <xdr:rowOff>73675</xdr:rowOff>
    </xdr:from>
    <xdr:ext cx="885825" cy="276225"/>
    <xdr:sp macro="" textlink="">
      <xdr:nvSpPr>
        <xdr:cNvPr id="28" name="Shape 18">
          <a:hlinkClick xmlns:r="http://schemas.openxmlformats.org/officeDocument/2006/relationships" r:id="rId5"/>
          <a:extLst>
            <a:ext uri="{FF2B5EF4-FFF2-40B4-BE49-F238E27FC236}">
              <a16:creationId xmlns:a16="http://schemas.microsoft.com/office/drawing/2014/main" id="{E7940A9F-D339-47E1-9C29-94BDFC1B0811}"/>
            </a:ext>
          </a:extLst>
        </xdr:cNvPr>
        <xdr:cNvSpPr/>
      </xdr:nvSpPr>
      <xdr:spPr>
        <a:xfrm>
          <a:off x="1885950" y="2835925"/>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a:t>
          </a:r>
          <a:r>
            <a:rPr lang="en-US" sz="1100" b="1" strike="noStrike" baseline="0">
              <a:solidFill>
                <a:srgbClr val="000000"/>
              </a:solidFill>
              <a:latin typeface="Calibri"/>
              <a:ea typeface="Calibri"/>
              <a:cs typeface="Calibri"/>
              <a:sym typeface="Calibri"/>
            </a:rPr>
            <a:t> B</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1895475</xdr:colOff>
      <xdr:row>18</xdr:row>
      <xdr:rowOff>182345</xdr:rowOff>
    </xdr:from>
    <xdr:ext cx="885825" cy="285750"/>
    <xdr:sp macro="" textlink="">
      <xdr:nvSpPr>
        <xdr:cNvPr id="29" name="Shape 7">
          <a:hlinkClick xmlns:r="http://schemas.openxmlformats.org/officeDocument/2006/relationships" r:id="rId6"/>
          <a:extLst>
            <a:ext uri="{FF2B5EF4-FFF2-40B4-BE49-F238E27FC236}">
              <a16:creationId xmlns:a16="http://schemas.microsoft.com/office/drawing/2014/main" id="{29E1691E-FDE3-42C0-B247-54F351F518CF}"/>
            </a:ext>
          </a:extLst>
        </xdr:cNvPr>
        <xdr:cNvSpPr/>
      </xdr:nvSpPr>
      <xdr:spPr>
        <a:xfrm>
          <a:off x="1895475" y="3944720"/>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a:t>
          </a:r>
          <a:r>
            <a:rPr lang="en-US" sz="1100" b="1" strike="noStrike" baseline="0">
              <a:solidFill>
                <a:schemeClr val="tx1"/>
              </a:solidFill>
              <a:latin typeface="Calibri"/>
              <a:ea typeface="Calibri"/>
              <a:cs typeface="Calibri"/>
              <a:sym typeface="Calibri"/>
            </a:rPr>
            <a:t> 2</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twoCellAnchor editAs="oneCell">
    <xdr:from>
      <xdr:col>0</xdr:col>
      <xdr:colOff>1823689</xdr:colOff>
      <xdr:row>0</xdr:row>
      <xdr:rowOff>162622</xdr:rowOff>
    </xdr:from>
    <xdr:to>
      <xdr:col>0</xdr:col>
      <xdr:colOff>2871713</xdr:colOff>
      <xdr:row>6</xdr:row>
      <xdr:rowOff>39913</xdr:rowOff>
    </xdr:to>
    <xdr:pic>
      <xdr:nvPicPr>
        <xdr:cNvPr id="30" name="Picture 29">
          <a:extLst>
            <a:ext uri="{FF2B5EF4-FFF2-40B4-BE49-F238E27FC236}">
              <a16:creationId xmlns:a16="http://schemas.microsoft.com/office/drawing/2014/main" id="{CB4DED6E-3A0D-4DFF-A8D7-35B776DD07C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823689" y="162622"/>
          <a:ext cx="1048024" cy="103887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552575" cy="13144500"/>
    <xdr:sp macro="" textlink="">
      <xdr:nvSpPr>
        <xdr:cNvPr id="2" name="Shape 3">
          <a:extLst>
            <a:ext uri="{FF2B5EF4-FFF2-40B4-BE49-F238E27FC236}">
              <a16:creationId xmlns:a16="http://schemas.microsoft.com/office/drawing/2014/main" id="{F72F0224-03E9-4889-A274-B4A9D1E96835}"/>
            </a:ext>
          </a:extLst>
        </xdr:cNvPr>
        <xdr:cNvSpPr/>
      </xdr:nvSpPr>
      <xdr:spPr>
        <a:xfrm>
          <a:off x="0" y="0"/>
          <a:ext cx="1552575" cy="13144500"/>
        </a:xfrm>
        <a:prstGeom prst="rect">
          <a:avLst/>
        </a:prstGeom>
        <a:solidFill>
          <a:srgbClr val="FFFFFF"/>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1543050</xdr:colOff>
      <xdr:row>0</xdr:row>
      <xdr:rowOff>0</xdr:rowOff>
    </xdr:from>
    <xdr:ext cx="1571625" cy="13154025"/>
    <xdr:sp macro="" textlink="">
      <xdr:nvSpPr>
        <xdr:cNvPr id="3" name="Shape 5">
          <a:extLst>
            <a:ext uri="{FF2B5EF4-FFF2-40B4-BE49-F238E27FC236}">
              <a16:creationId xmlns:a16="http://schemas.microsoft.com/office/drawing/2014/main" id="{066AF4A0-1649-49B6-BA31-C5A477FE1663}"/>
            </a:ext>
          </a:extLst>
        </xdr:cNvPr>
        <xdr:cNvSpPr/>
      </xdr:nvSpPr>
      <xdr:spPr>
        <a:xfrm>
          <a:off x="1543050" y="0"/>
          <a:ext cx="1571625" cy="13154025"/>
        </a:xfrm>
        <a:prstGeom prst="rect">
          <a:avLst/>
        </a:prstGeom>
        <a:solidFill>
          <a:srgbClr val="FC9100"/>
        </a:solidFill>
        <a:ln w="12700" cap="flat" cmpd="sng">
          <a:solidFill>
            <a:srgbClr val="1D3155"/>
          </a:solidFill>
          <a:prstDash val="solid"/>
          <a:miter lim="8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1895475</xdr:colOff>
      <xdr:row>12</xdr:row>
      <xdr:rowOff>309552</xdr:rowOff>
    </xdr:from>
    <xdr:ext cx="885825" cy="285750"/>
    <xdr:sp macro="" textlink="">
      <xdr:nvSpPr>
        <xdr:cNvPr id="4" name="Shape 7">
          <a:hlinkClick xmlns:r="http://schemas.openxmlformats.org/officeDocument/2006/relationships" r:id="rId1"/>
          <a:extLst>
            <a:ext uri="{FF2B5EF4-FFF2-40B4-BE49-F238E27FC236}">
              <a16:creationId xmlns:a16="http://schemas.microsoft.com/office/drawing/2014/main" id="{4F6898E6-C7C4-4E72-920F-2098EA38496C}"/>
            </a:ext>
          </a:extLst>
        </xdr:cNvPr>
        <xdr:cNvSpPr/>
      </xdr:nvSpPr>
      <xdr:spPr>
        <a:xfrm>
          <a:off x="1895475" y="3509952"/>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1</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19050</xdr:colOff>
      <xdr:row>7</xdr:row>
      <xdr:rowOff>56382</xdr:rowOff>
    </xdr:from>
    <xdr:ext cx="1447800" cy="666750"/>
    <xdr:sp macro="" textlink="">
      <xdr:nvSpPr>
        <xdr:cNvPr id="5" name="Shape 8">
          <a:extLst>
            <a:ext uri="{FF2B5EF4-FFF2-40B4-BE49-F238E27FC236}">
              <a16:creationId xmlns:a16="http://schemas.microsoft.com/office/drawing/2014/main" id="{4350FE49-43EF-4A97-ACEC-2F5F10E6D47A}"/>
            </a:ext>
          </a:extLst>
        </xdr:cNvPr>
        <xdr:cNvSpPr/>
      </xdr:nvSpPr>
      <xdr:spPr>
        <a:xfrm>
          <a:off x="19050" y="1437507"/>
          <a:ext cx="1447800" cy="666750"/>
        </a:xfrm>
        <a:prstGeom prst="rect">
          <a:avLst/>
        </a:prstGeom>
        <a:solidFill>
          <a:srgbClr val="FFFFFF"/>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rgbClr val="000000"/>
              </a:solidFill>
              <a:latin typeface="Calibri"/>
              <a:ea typeface="Calibri"/>
              <a:cs typeface="Calibri"/>
              <a:sym typeface="Calibri"/>
            </a:rPr>
            <a:t>LABORATORIUM AKUNTANSI MENENGAH</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1847850</xdr:colOff>
      <xdr:row>7</xdr:row>
      <xdr:rowOff>200396</xdr:rowOff>
    </xdr:from>
    <xdr:ext cx="942975" cy="295275"/>
    <xdr:sp macro="" textlink="">
      <xdr:nvSpPr>
        <xdr:cNvPr id="6" name="Shape 11">
          <a:hlinkClick xmlns:r="http://schemas.openxmlformats.org/officeDocument/2006/relationships" r:id="rId2"/>
          <a:extLst>
            <a:ext uri="{FF2B5EF4-FFF2-40B4-BE49-F238E27FC236}">
              <a16:creationId xmlns:a16="http://schemas.microsoft.com/office/drawing/2014/main" id="{882850F4-98F5-40D8-94F0-9BAD32B695E5}"/>
            </a:ext>
          </a:extLst>
        </xdr:cNvPr>
        <xdr:cNvSpPr/>
      </xdr:nvSpPr>
      <xdr:spPr>
        <a:xfrm>
          <a:off x="1847850" y="1581521"/>
          <a:ext cx="942975" cy="29527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7674" dir="2700000" algn="tl"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DASHBOARD</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1701413</xdr:colOff>
      <xdr:row>8</xdr:row>
      <xdr:rowOff>210742</xdr:rowOff>
    </xdr:from>
    <xdr:ext cx="1209675" cy="38100"/>
    <xdr:grpSp>
      <xdr:nvGrpSpPr>
        <xdr:cNvPr id="7" name="Shape 2">
          <a:extLst>
            <a:ext uri="{FF2B5EF4-FFF2-40B4-BE49-F238E27FC236}">
              <a16:creationId xmlns:a16="http://schemas.microsoft.com/office/drawing/2014/main" id="{7DA4FEA0-B99B-4AF5-80B1-BD3C756103CD}"/>
            </a:ext>
          </a:extLst>
        </xdr:cNvPr>
        <xdr:cNvGrpSpPr/>
      </xdr:nvGrpSpPr>
      <xdr:grpSpPr>
        <a:xfrm>
          <a:off x="1701413" y="1961803"/>
          <a:ext cx="1209675" cy="38100"/>
          <a:chOff x="4741163" y="3780000"/>
          <a:chExt cx="1209675" cy="0"/>
        </a:xfrm>
      </xdr:grpSpPr>
      <xdr:cxnSp macro="">
        <xdr:nvCxnSpPr>
          <xdr:cNvPr id="8" name="Shape 12">
            <a:extLst>
              <a:ext uri="{FF2B5EF4-FFF2-40B4-BE49-F238E27FC236}">
                <a16:creationId xmlns:a16="http://schemas.microsoft.com/office/drawing/2014/main" id="{3F081A8F-5839-D91C-F3DE-FA0C4935FCEE}"/>
              </a:ext>
            </a:extLst>
          </xdr:cNvPr>
          <xdr:cNvCxnSpPr/>
        </xdr:nvCxnSpPr>
        <xdr:spPr>
          <a:xfrm>
            <a:off x="4741163" y="3780000"/>
            <a:ext cx="1209675" cy="0"/>
          </a:xfrm>
          <a:prstGeom prst="straightConnector1">
            <a:avLst/>
          </a:prstGeom>
          <a:noFill/>
          <a:ln w="9525" cap="flat" cmpd="sng">
            <a:solidFill>
              <a:srgbClr val="FFFFFF"/>
            </a:solidFill>
            <a:prstDash val="solid"/>
            <a:miter lim="8000"/>
            <a:headEnd type="none" w="sm" len="sm"/>
            <a:tailEnd type="none" w="sm" len="sm"/>
          </a:ln>
        </xdr:spPr>
      </xdr:cxnSp>
    </xdr:grpSp>
    <xdr:clientData fLocksWithSheet="0"/>
  </xdr:oneCellAnchor>
  <xdr:oneCellAnchor>
    <xdr:from>
      <xdr:col>0</xdr:col>
      <xdr:colOff>1724025</xdr:colOff>
      <xdr:row>11</xdr:row>
      <xdr:rowOff>269729</xdr:rowOff>
    </xdr:from>
    <xdr:ext cx="1228725" cy="276225"/>
    <xdr:sp macro="" textlink="">
      <xdr:nvSpPr>
        <xdr:cNvPr id="9" name="Shape 14">
          <a:extLst>
            <a:ext uri="{FF2B5EF4-FFF2-40B4-BE49-F238E27FC236}">
              <a16:creationId xmlns:a16="http://schemas.microsoft.com/office/drawing/2014/main" id="{7949EF74-F1A7-4643-8033-3196F9491B5D}"/>
            </a:ext>
          </a:extLst>
        </xdr:cNvPr>
        <xdr:cNvSpPr/>
      </xdr:nvSpPr>
      <xdr:spPr>
        <a:xfrm>
          <a:off x="1724025" y="3251054"/>
          <a:ext cx="122872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DAFTAR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1704975</xdr:colOff>
      <xdr:row>8</xdr:row>
      <xdr:rowOff>344843</xdr:rowOff>
    </xdr:from>
    <xdr:ext cx="1247775" cy="276225"/>
    <xdr:sp macro="" textlink="">
      <xdr:nvSpPr>
        <xdr:cNvPr id="10" name="Shape 16">
          <a:extLst>
            <a:ext uri="{FF2B5EF4-FFF2-40B4-BE49-F238E27FC236}">
              <a16:creationId xmlns:a16="http://schemas.microsoft.com/office/drawing/2014/main" id="{D1E8208D-7CEE-4A1B-9003-37EBF85CB016}"/>
            </a:ext>
          </a:extLst>
        </xdr:cNvPr>
        <xdr:cNvSpPr/>
      </xdr:nvSpPr>
      <xdr:spPr>
        <a:xfrm>
          <a:off x="1704975" y="2126018"/>
          <a:ext cx="124777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CONTOH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1885950</xdr:colOff>
      <xdr:row>9</xdr:row>
      <xdr:rowOff>251215</xdr:rowOff>
    </xdr:from>
    <xdr:ext cx="885825" cy="276225"/>
    <xdr:sp macro="" textlink="">
      <xdr:nvSpPr>
        <xdr:cNvPr id="11" name="Shape 18">
          <a:hlinkClick xmlns:r="http://schemas.openxmlformats.org/officeDocument/2006/relationships" r:id="rId3"/>
          <a:extLst>
            <a:ext uri="{FF2B5EF4-FFF2-40B4-BE49-F238E27FC236}">
              <a16:creationId xmlns:a16="http://schemas.microsoft.com/office/drawing/2014/main" id="{EB8E3D24-CF8B-485F-AF98-135DCF42C9C8}"/>
            </a:ext>
          </a:extLst>
        </xdr:cNvPr>
        <xdr:cNvSpPr/>
      </xdr:nvSpPr>
      <xdr:spPr>
        <a:xfrm>
          <a:off x="1885950" y="2432440"/>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 A</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95250</xdr:colOff>
      <xdr:row>0</xdr:row>
      <xdr:rowOff>0</xdr:rowOff>
    </xdr:from>
    <xdr:ext cx="1304925" cy="1323975"/>
    <xdr:pic>
      <xdr:nvPicPr>
        <xdr:cNvPr id="12" name="image2.png">
          <a:extLst>
            <a:ext uri="{FF2B5EF4-FFF2-40B4-BE49-F238E27FC236}">
              <a16:creationId xmlns:a16="http://schemas.microsoft.com/office/drawing/2014/main" id="{D08AABE8-0F07-4BD9-92C6-FE1F8E4D4274}"/>
            </a:ext>
          </a:extLst>
        </xdr:cNvPr>
        <xdr:cNvPicPr preferRelativeResize="0"/>
      </xdr:nvPicPr>
      <xdr:blipFill>
        <a:blip xmlns:r="http://schemas.openxmlformats.org/officeDocument/2006/relationships" r:embed="rId4" cstate="print"/>
        <a:stretch>
          <a:fillRect/>
        </a:stretch>
      </xdr:blipFill>
      <xdr:spPr>
        <a:xfrm>
          <a:off x="95250" y="0"/>
          <a:ext cx="1304925" cy="1323975"/>
        </a:xfrm>
        <a:prstGeom prst="rect">
          <a:avLst/>
        </a:prstGeom>
        <a:noFill/>
      </xdr:spPr>
    </xdr:pic>
    <xdr:clientData fLocksWithSheet="0"/>
  </xdr:oneCellAnchor>
  <xdr:oneCellAnchor>
    <xdr:from>
      <xdr:col>0</xdr:col>
      <xdr:colOff>1885950</xdr:colOff>
      <xdr:row>10</xdr:row>
      <xdr:rowOff>315713</xdr:rowOff>
    </xdr:from>
    <xdr:ext cx="885825" cy="276225"/>
    <xdr:sp macro="" textlink="">
      <xdr:nvSpPr>
        <xdr:cNvPr id="14" name="Shape 18">
          <a:hlinkClick xmlns:r="http://schemas.openxmlformats.org/officeDocument/2006/relationships" r:id="rId5"/>
          <a:extLst>
            <a:ext uri="{FF2B5EF4-FFF2-40B4-BE49-F238E27FC236}">
              <a16:creationId xmlns:a16="http://schemas.microsoft.com/office/drawing/2014/main" id="{14A05343-9E76-48DE-894F-B182A60A2640}"/>
            </a:ext>
          </a:extLst>
        </xdr:cNvPr>
        <xdr:cNvSpPr/>
      </xdr:nvSpPr>
      <xdr:spPr>
        <a:xfrm>
          <a:off x="1885950" y="2896988"/>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a:t>
          </a:r>
          <a:r>
            <a:rPr lang="en-US" sz="1100" b="1" strike="noStrike" baseline="0">
              <a:solidFill>
                <a:srgbClr val="000000"/>
              </a:solidFill>
              <a:latin typeface="Calibri"/>
              <a:ea typeface="Calibri"/>
              <a:cs typeface="Calibri"/>
              <a:sym typeface="Calibri"/>
            </a:rPr>
            <a:t> B</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1895475</xdr:colOff>
      <xdr:row>14</xdr:row>
      <xdr:rowOff>127921</xdr:rowOff>
    </xdr:from>
    <xdr:ext cx="885825" cy="285750"/>
    <xdr:sp macro="" textlink="">
      <xdr:nvSpPr>
        <xdr:cNvPr id="15" name="Shape 7">
          <a:hlinkClick xmlns:r="http://schemas.openxmlformats.org/officeDocument/2006/relationships" r:id="rId6"/>
          <a:extLst>
            <a:ext uri="{FF2B5EF4-FFF2-40B4-BE49-F238E27FC236}">
              <a16:creationId xmlns:a16="http://schemas.microsoft.com/office/drawing/2014/main" id="{CF54498E-B561-46DA-9A8C-F9A1EB815BD6}"/>
            </a:ext>
          </a:extLst>
        </xdr:cNvPr>
        <xdr:cNvSpPr/>
      </xdr:nvSpPr>
      <xdr:spPr>
        <a:xfrm>
          <a:off x="1895475" y="3932478"/>
          <a:ext cx="885825" cy="285750"/>
        </a:xfrm>
        <a:prstGeom prst="rect">
          <a:avLst/>
        </a:prstGeom>
        <a:solidFill>
          <a:schemeClr val="bg1"/>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a:t>
          </a:r>
          <a:r>
            <a:rPr lang="en-US" sz="1100" b="1" strike="noStrike" baseline="0">
              <a:solidFill>
                <a:schemeClr val="tx1"/>
              </a:solidFill>
              <a:latin typeface="Calibri"/>
              <a:ea typeface="Calibri"/>
              <a:cs typeface="Calibri"/>
              <a:sym typeface="Calibri"/>
            </a:rPr>
            <a:t> 2</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twoCellAnchor editAs="oneCell">
    <xdr:from>
      <xdr:col>0</xdr:col>
      <xdr:colOff>1824790</xdr:colOff>
      <xdr:row>0</xdr:row>
      <xdr:rowOff>150395</xdr:rowOff>
    </xdr:from>
    <xdr:to>
      <xdr:col>0</xdr:col>
      <xdr:colOff>2872814</xdr:colOff>
      <xdr:row>6</xdr:row>
      <xdr:rowOff>6166</xdr:rowOff>
    </xdr:to>
    <xdr:pic>
      <xdr:nvPicPr>
        <xdr:cNvPr id="16" name="Picture 15">
          <a:extLst>
            <a:ext uri="{FF2B5EF4-FFF2-40B4-BE49-F238E27FC236}">
              <a16:creationId xmlns:a16="http://schemas.microsoft.com/office/drawing/2014/main" id="{233D9C53-DFBB-4E5C-BB30-066CB81D741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824790" y="150395"/>
          <a:ext cx="1048024" cy="103887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0</xdr:rowOff>
    </xdr:from>
    <xdr:ext cx="1552575" cy="13144500"/>
    <xdr:sp macro="" textlink="">
      <xdr:nvSpPr>
        <xdr:cNvPr id="2" name="Shape 3">
          <a:extLst>
            <a:ext uri="{FF2B5EF4-FFF2-40B4-BE49-F238E27FC236}">
              <a16:creationId xmlns:a16="http://schemas.microsoft.com/office/drawing/2014/main" id="{5D15DEEE-07A8-4326-890E-FFAE1751D4E9}"/>
            </a:ext>
          </a:extLst>
        </xdr:cNvPr>
        <xdr:cNvSpPr/>
      </xdr:nvSpPr>
      <xdr:spPr>
        <a:xfrm>
          <a:off x="0" y="0"/>
          <a:ext cx="1552575" cy="13144500"/>
        </a:xfrm>
        <a:prstGeom prst="rect">
          <a:avLst/>
        </a:prstGeom>
        <a:solidFill>
          <a:srgbClr val="FFFFFF"/>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1543050</xdr:colOff>
      <xdr:row>0</xdr:row>
      <xdr:rowOff>0</xdr:rowOff>
    </xdr:from>
    <xdr:ext cx="1571625" cy="13154025"/>
    <xdr:sp macro="" textlink="">
      <xdr:nvSpPr>
        <xdr:cNvPr id="3" name="Shape 5">
          <a:extLst>
            <a:ext uri="{FF2B5EF4-FFF2-40B4-BE49-F238E27FC236}">
              <a16:creationId xmlns:a16="http://schemas.microsoft.com/office/drawing/2014/main" id="{EEDAC827-ECCB-4011-AD33-4AB271457BF6}"/>
            </a:ext>
          </a:extLst>
        </xdr:cNvPr>
        <xdr:cNvSpPr/>
      </xdr:nvSpPr>
      <xdr:spPr>
        <a:xfrm>
          <a:off x="1543050" y="0"/>
          <a:ext cx="1571625" cy="13154025"/>
        </a:xfrm>
        <a:prstGeom prst="rect">
          <a:avLst/>
        </a:prstGeom>
        <a:solidFill>
          <a:srgbClr val="FC9100"/>
        </a:solidFill>
        <a:ln w="12700" cap="flat" cmpd="sng">
          <a:solidFill>
            <a:srgbClr val="1D3155"/>
          </a:solidFill>
          <a:prstDash val="solid"/>
          <a:miter lim="8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1895475</xdr:colOff>
      <xdr:row>17</xdr:row>
      <xdr:rowOff>309676</xdr:rowOff>
    </xdr:from>
    <xdr:ext cx="885825" cy="285750"/>
    <xdr:sp macro="" textlink="">
      <xdr:nvSpPr>
        <xdr:cNvPr id="4" name="Shape 7">
          <a:hlinkClick xmlns:r="http://schemas.openxmlformats.org/officeDocument/2006/relationships" r:id="rId1"/>
          <a:extLst>
            <a:ext uri="{FF2B5EF4-FFF2-40B4-BE49-F238E27FC236}">
              <a16:creationId xmlns:a16="http://schemas.microsoft.com/office/drawing/2014/main" id="{04228D57-5F3E-45FE-8AB2-C3DC9A33421E}"/>
            </a:ext>
          </a:extLst>
        </xdr:cNvPr>
        <xdr:cNvSpPr/>
      </xdr:nvSpPr>
      <xdr:spPr>
        <a:xfrm>
          <a:off x="1895475" y="4148251"/>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1</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19050</xdr:colOff>
      <xdr:row>4</xdr:row>
      <xdr:rowOff>155562</xdr:rowOff>
    </xdr:from>
    <xdr:ext cx="1447800" cy="666750"/>
    <xdr:sp macro="" textlink="">
      <xdr:nvSpPr>
        <xdr:cNvPr id="5" name="Shape 8">
          <a:extLst>
            <a:ext uri="{FF2B5EF4-FFF2-40B4-BE49-F238E27FC236}">
              <a16:creationId xmlns:a16="http://schemas.microsoft.com/office/drawing/2014/main" id="{B973701A-4DA8-493F-8819-8527FCB4EC00}"/>
            </a:ext>
          </a:extLst>
        </xdr:cNvPr>
        <xdr:cNvSpPr/>
      </xdr:nvSpPr>
      <xdr:spPr>
        <a:xfrm>
          <a:off x="19050" y="1422387"/>
          <a:ext cx="1447800" cy="666750"/>
        </a:xfrm>
        <a:prstGeom prst="rect">
          <a:avLst/>
        </a:prstGeom>
        <a:solidFill>
          <a:srgbClr val="FFFFFF"/>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rgbClr val="000000"/>
              </a:solidFill>
              <a:latin typeface="Calibri"/>
              <a:ea typeface="Calibri"/>
              <a:cs typeface="Calibri"/>
              <a:sym typeface="Calibri"/>
            </a:rPr>
            <a:t>LABORATORIUM AKUNTANSI MENENGAH</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1847850</xdr:colOff>
      <xdr:row>5</xdr:row>
      <xdr:rowOff>102507</xdr:rowOff>
    </xdr:from>
    <xdr:ext cx="942975" cy="295275"/>
    <xdr:sp macro="" textlink="">
      <xdr:nvSpPr>
        <xdr:cNvPr id="6" name="Shape 11">
          <a:hlinkClick xmlns:r="http://schemas.openxmlformats.org/officeDocument/2006/relationships" r:id="rId2"/>
          <a:extLst>
            <a:ext uri="{FF2B5EF4-FFF2-40B4-BE49-F238E27FC236}">
              <a16:creationId xmlns:a16="http://schemas.microsoft.com/office/drawing/2014/main" id="{8080E2FD-0EE0-4175-8528-316474067D34}"/>
            </a:ext>
          </a:extLst>
        </xdr:cNvPr>
        <xdr:cNvSpPr/>
      </xdr:nvSpPr>
      <xdr:spPr>
        <a:xfrm>
          <a:off x="1847850" y="1569357"/>
          <a:ext cx="942975" cy="29527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7674" dir="2700000" algn="tl"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DASHBOARD</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1709454</xdr:colOff>
      <xdr:row>7</xdr:row>
      <xdr:rowOff>107192</xdr:rowOff>
    </xdr:from>
    <xdr:ext cx="1209675" cy="38100"/>
    <xdr:grpSp>
      <xdr:nvGrpSpPr>
        <xdr:cNvPr id="7" name="Shape 2">
          <a:extLst>
            <a:ext uri="{FF2B5EF4-FFF2-40B4-BE49-F238E27FC236}">
              <a16:creationId xmlns:a16="http://schemas.microsoft.com/office/drawing/2014/main" id="{B9ADB983-6718-4586-8F06-D335C560D8A1}"/>
            </a:ext>
          </a:extLst>
        </xdr:cNvPr>
        <xdr:cNvGrpSpPr/>
      </xdr:nvGrpSpPr>
      <xdr:grpSpPr>
        <a:xfrm>
          <a:off x="1709454" y="1576763"/>
          <a:ext cx="1209675" cy="38100"/>
          <a:chOff x="4741163" y="3780000"/>
          <a:chExt cx="1209675" cy="0"/>
        </a:xfrm>
      </xdr:grpSpPr>
      <xdr:cxnSp macro="">
        <xdr:nvCxnSpPr>
          <xdr:cNvPr id="8" name="Shape 12">
            <a:extLst>
              <a:ext uri="{FF2B5EF4-FFF2-40B4-BE49-F238E27FC236}">
                <a16:creationId xmlns:a16="http://schemas.microsoft.com/office/drawing/2014/main" id="{1900B481-403B-97BD-9F9A-0E9400033E1B}"/>
              </a:ext>
            </a:extLst>
          </xdr:cNvPr>
          <xdr:cNvCxnSpPr/>
        </xdr:nvCxnSpPr>
        <xdr:spPr>
          <a:xfrm>
            <a:off x="4741163" y="3780000"/>
            <a:ext cx="1209675" cy="0"/>
          </a:xfrm>
          <a:prstGeom prst="straightConnector1">
            <a:avLst/>
          </a:prstGeom>
          <a:noFill/>
          <a:ln w="9525" cap="flat" cmpd="sng">
            <a:solidFill>
              <a:srgbClr val="FFFFFF"/>
            </a:solidFill>
            <a:prstDash val="solid"/>
            <a:miter lim="8000"/>
            <a:headEnd type="none" w="sm" len="sm"/>
            <a:tailEnd type="none" w="sm" len="sm"/>
          </a:ln>
        </xdr:spPr>
      </xdr:cxnSp>
    </xdr:grpSp>
    <xdr:clientData fLocksWithSheet="0"/>
  </xdr:oneCellAnchor>
  <xdr:oneCellAnchor>
    <xdr:from>
      <xdr:col>0</xdr:col>
      <xdr:colOff>1724025</xdr:colOff>
      <xdr:row>17</xdr:row>
      <xdr:rowOff>21553</xdr:rowOff>
    </xdr:from>
    <xdr:ext cx="1228725" cy="276225"/>
    <xdr:sp macro="" textlink="">
      <xdr:nvSpPr>
        <xdr:cNvPr id="9" name="Shape 14">
          <a:extLst>
            <a:ext uri="{FF2B5EF4-FFF2-40B4-BE49-F238E27FC236}">
              <a16:creationId xmlns:a16="http://schemas.microsoft.com/office/drawing/2014/main" id="{92B2545E-11A8-48FD-9BCF-13D8C9733034}"/>
            </a:ext>
          </a:extLst>
        </xdr:cNvPr>
        <xdr:cNvSpPr/>
      </xdr:nvSpPr>
      <xdr:spPr>
        <a:xfrm>
          <a:off x="1724025" y="3860128"/>
          <a:ext cx="122872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DAFTAR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1704975</xdr:colOff>
      <xdr:row>8</xdr:row>
      <xdr:rowOff>61442</xdr:rowOff>
    </xdr:from>
    <xdr:ext cx="1247775" cy="276225"/>
    <xdr:sp macro="" textlink="">
      <xdr:nvSpPr>
        <xdr:cNvPr id="10" name="Shape 16">
          <a:extLst>
            <a:ext uri="{FF2B5EF4-FFF2-40B4-BE49-F238E27FC236}">
              <a16:creationId xmlns:a16="http://schemas.microsoft.com/office/drawing/2014/main" id="{CE2E1A6B-87B1-4431-8F80-849CFB4FE1C9}"/>
            </a:ext>
          </a:extLst>
        </xdr:cNvPr>
        <xdr:cNvSpPr/>
      </xdr:nvSpPr>
      <xdr:spPr>
        <a:xfrm>
          <a:off x="1704975" y="2128367"/>
          <a:ext cx="124777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CONTOH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1885950</xdr:colOff>
      <xdr:row>9</xdr:row>
      <xdr:rowOff>176439</xdr:rowOff>
    </xdr:from>
    <xdr:ext cx="885825" cy="276225"/>
    <xdr:sp macro="" textlink="">
      <xdr:nvSpPr>
        <xdr:cNvPr id="11" name="Shape 18">
          <a:hlinkClick xmlns:r="http://schemas.openxmlformats.org/officeDocument/2006/relationships" r:id="rId3"/>
          <a:extLst>
            <a:ext uri="{FF2B5EF4-FFF2-40B4-BE49-F238E27FC236}">
              <a16:creationId xmlns:a16="http://schemas.microsoft.com/office/drawing/2014/main" id="{F2B0CA7B-8064-4858-AF41-3CA58A9A025E}"/>
            </a:ext>
          </a:extLst>
        </xdr:cNvPr>
        <xdr:cNvSpPr/>
      </xdr:nvSpPr>
      <xdr:spPr>
        <a:xfrm>
          <a:off x="1885950" y="2443389"/>
          <a:ext cx="885825" cy="276225"/>
        </a:xfrm>
        <a:prstGeom prst="rect">
          <a:avLst/>
        </a:prstGeom>
        <a:solidFill>
          <a:schemeClr val="bg1"/>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 1</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95250</xdr:colOff>
      <xdr:row>0</xdr:row>
      <xdr:rowOff>0</xdr:rowOff>
    </xdr:from>
    <xdr:ext cx="1304925" cy="1323975"/>
    <xdr:pic>
      <xdr:nvPicPr>
        <xdr:cNvPr id="12" name="image2.png">
          <a:extLst>
            <a:ext uri="{FF2B5EF4-FFF2-40B4-BE49-F238E27FC236}">
              <a16:creationId xmlns:a16="http://schemas.microsoft.com/office/drawing/2014/main" id="{38312393-B69A-4E60-9E4E-CA48BDA16B0A}"/>
            </a:ext>
          </a:extLst>
        </xdr:cNvPr>
        <xdr:cNvPicPr preferRelativeResize="0"/>
      </xdr:nvPicPr>
      <xdr:blipFill>
        <a:blip xmlns:r="http://schemas.openxmlformats.org/officeDocument/2006/relationships" r:embed="rId4" cstate="print"/>
        <a:stretch>
          <a:fillRect/>
        </a:stretch>
      </xdr:blipFill>
      <xdr:spPr>
        <a:xfrm>
          <a:off x="95250" y="0"/>
          <a:ext cx="1304925" cy="1323975"/>
        </a:xfrm>
        <a:prstGeom prst="rect">
          <a:avLst/>
        </a:prstGeom>
        <a:noFill/>
      </xdr:spPr>
    </xdr:pic>
    <xdr:clientData fLocksWithSheet="0"/>
  </xdr:oneCellAnchor>
  <xdr:oneCellAnchor>
    <xdr:from>
      <xdr:col>0</xdr:col>
      <xdr:colOff>1885950</xdr:colOff>
      <xdr:row>12</xdr:row>
      <xdr:rowOff>55425</xdr:rowOff>
    </xdr:from>
    <xdr:ext cx="885825" cy="276225"/>
    <xdr:sp macro="" textlink="">
      <xdr:nvSpPr>
        <xdr:cNvPr id="14" name="Shape 18">
          <a:hlinkClick xmlns:r="http://schemas.openxmlformats.org/officeDocument/2006/relationships" r:id="rId5"/>
          <a:extLst>
            <a:ext uri="{FF2B5EF4-FFF2-40B4-BE49-F238E27FC236}">
              <a16:creationId xmlns:a16="http://schemas.microsoft.com/office/drawing/2014/main" id="{D77E832A-682E-4EDD-B28E-7CAFD774F86A}"/>
            </a:ext>
          </a:extLst>
        </xdr:cNvPr>
        <xdr:cNvSpPr/>
      </xdr:nvSpPr>
      <xdr:spPr>
        <a:xfrm>
          <a:off x="1885950" y="2922450"/>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a:t>
          </a:r>
          <a:r>
            <a:rPr lang="en-US" sz="1100" b="1" strike="noStrike" baseline="0">
              <a:solidFill>
                <a:srgbClr val="000000"/>
              </a:solidFill>
              <a:latin typeface="Calibri"/>
              <a:ea typeface="Calibri"/>
              <a:cs typeface="Calibri"/>
              <a:sym typeface="Calibri"/>
            </a:rPr>
            <a:t> 2</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1895475</xdr:colOff>
      <xdr:row>19</xdr:row>
      <xdr:rowOff>129530</xdr:rowOff>
    </xdr:from>
    <xdr:ext cx="885825" cy="285750"/>
    <xdr:sp macro="" textlink="">
      <xdr:nvSpPr>
        <xdr:cNvPr id="15" name="Shape 7">
          <a:hlinkClick xmlns:r="http://schemas.openxmlformats.org/officeDocument/2006/relationships" r:id="rId6"/>
          <a:extLst>
            <a:ext uri="{FF2B5EF4-FFF2-40B4-BE49-F238E27FC236}">
              <a16:creationId xmlns:a16="http://schemas.microsoft.com/office/drawing/2014/main" id="{3656DE94-F6D7-41C1-A83C-7E27EC30945A}"/>
            </a:ext>
          </a:extLst>
        </xdr:cNvPr>
        <xdr:cNvSpPr/>
      </xdr:nvSpPr>
      <xdr:spPr>
        <a:xfrm>
          <a:off x="1895475" y="4368155"/>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a:t>
          </a:r>
          <a:r>
            <a:rPr lang="en-US" sz="1100" b="1" strike="noStrike" baseline="0">
              <a:solidFill>
                <a:schemeClr val="tx1"/>
              </a:solidFill>
              <a:latin typeface="Calibri"/>
              <a:ea typeface="Calibri"/>
              <a:cs typeface="Calibri"/>
              <a:sym typeface="Calibri"/>
            </a:rPr>
            <a:t> 2</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1885949</xdr:colOff>
      <xdr:row>14</xdr:row>
      <xdr:rowOff>124484</xdr:rowOff>
    </xdr:from>
    <xdr:ext cx="885825" cy="276225"/>
    <xdr:sp macro="" textlink="">
      <xdr:nvSpPr>
        <xdr:cNvPr id="16" name="Shape 18">
          <a:hlinkClick xmlns:r="http://schemas.openxmlformats.org/officeDocument/2006/relationships" r:id="rId7"/>
          <a:extLst>
            <a:ext uri="{FF2B5EF4-FFF2-40B4-BE49-F238E27FC236}">
              <a16:creationId xmlns:a16="http://schemas.microsoft.com/office/drawing/2014/main" id="{86BD5894-FE65-4E3B-81C6-E3A59881DFFC}"/>
            </a:ext>
          </a:extLst>
        </xdr:cNvPr>
        <xdr:cNvSpPr/>
      </xdr:nvSpPr>
      <xdr:spPr>
        <a:xfrm>
          <a:off x="1885949" y="3391559"/>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a:t>
          </a:r>
          <a:r>
            <a:rPr lang="en-US" sz="1100" b="1" strike="noStrike" baseline="0">
              <a:solidFill>
                <a:srgbClr val="000000"/>
              </a:solidFill>
              <a:latin typeface="Calibri"/>
              <a:ea typeface="Calibri"/>
              <a:cs typeface="Calibri"/>
              <a:sym typeface="Calibri"/>
            </a:rPr>
            <a:t> 3</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1895475</xdr:colOff>
      <xdr:row>21</xdr:row>
      <xdr:rowOff>148442</xdr:rowOff>
    </xdr:from>
    <xdr:ext cx="885825" cy="285750"/>
    <xdr:sp macro="" textlink="">
      <xdr:nvSpPr>
        <xdr:cNvPr id="17" name="Shape 7">
          <a:hlinkClick xmlns:r="http://schemas.openxmlformats.org/officeDocument/2006/relationships" r:id="rId8"/>
          <a:extLst>
            <a:ext uri="{FF2B5EF4-FFF2-40B4-BE49-F238E27FC236}">
              <a16:creationId xmlns:a16="http://schemas.microsoft.com/office/drawing/2014/main" id="{D75D5C90-1C12-44FC-8126-447BD2C530C6}"/>
            </a:ext>
          </a:extLst>
        </xdr:cNvPr>
        <xdr:cNvSpPr/>
      </xdr:nvSpPr>
      <xdr:spPr>
        <a:xfrm>
          <a:off x="1895475" y="4787117"/>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a:t>
          </a:r>
          <a:r>
            <a:rPr lang="en-US" sz="1100" b="1" strike="noStrike" baseline="0">
              <a:solidFill>
                <a:schemeClr val="tx1"/>
              </a:solidFill>
              <a:latin typeface="Calibri"/>
              <a:ea typeface="Calibri"/>
              <a:cs typeface="Calibri"/>
              <a:sym typeface="Calibri"/>
            </a:rPr>
            <a:t> 3</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twoCellAnchor editAs="oneCell">
    <xdr:from>
      <xdr:col>0</xdr:col>
      <xdr:colOff>1828800</xdr:colOff>
      <xdr:row>0</xdr:row>
      <xdr:rowOff>123825</xdr:rowOff>
    </xdr:from>
    <xdr:to>
      <xdr:col>0</xdr:col>
      <xdr:colOff>2876824</xdr:colOff>
      <xdr:row>4</xdr:row>
      <xdr:rowOff>100620</xdr:rowOff>
    </xdr:to>
    <xdr:pic>
      <xdr:nvPicPr>
        <xdr:cNvPr id="18" name="Picture 17">
          <a:extLst>
            <a:ext uri="{FF2B5EF4-FFF2-40B4-BE49-F238E27FC236}">
              <a16:creationId xmlns:a16="http://schemas.microsoft.com/office/drawing/2014/main" id="{75D317F3-DE3A-4653-8276-8360FF86634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828800" y="123825"/>
          <a:ext cx="1048024" cy="104359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0</xdr:rowOff>
    </xdr:from>
    <xdr:ext cx="1552575" cy="13144500"/>
    <xdr:sp macro="" textlink="">
      <xdr:nvSpPr>
        <xdr:cNvPr id="2" name="Shape 3">
          <a:extLst>
            <a:ext uri="{FF2B5EF4-FFF2-40B4-BE49-F238E27FC236}">
              <a16:creationId xmlns:a16="http://schemas.microsoft.com/office/drawing/2014/main" id="{36EED336-F43C-4FA0-832B-18A37B2E286A}"/>
            </a:ext>
          </a:extLst>
        </xdr:cNvPr>
        <xdr:cNvSpPr/>
      </xdr:nvSpPr>
      <xdr:spPr>
        <a:xfrm>
          <a:off x="0" y="0"/>
          <a:ext cx="1552575" cy="13144500"/>
        </a:xfrm>
        <a:prstGeom prst="rect">
          <a:avLst/>
        </a:prstGeom>
        <a:solidFill>
          <a:srgbClr val="FFFFFF"/>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1543050</xdr:colOff>
      <xdr:row>0</xdr:row>
      <xdr:rowOff>0</xdr:rowOff>
    </xdr:from>
    <xdr:ext cx="1571625" cy="13154025"/>
    <xdr:sp macro="" textlink="">
      <xdr:nvSpPr>
        <xdr:cNvPr id="3" name="Shape 5">
          <a:extLst>
            <a:ext uri="{FF2B5EF4-FFF2-40B4-BE49-F238E27FC236}">
              <a16:creationId xmlns:a16="http://schemas.microsoft.com/office/drawing/2014/main" id="{775C105D-339B-4C8A-A4E5-0C8AE226C93C}"/>
            </a:ext>
          </a:extLst>
        </xdr:cNvPr>
        <xdr:cNvSpPr/>
      </xdr:nvSpPr>
      <xdr:spPr>
        <a:xfrm>
          <a:off x="1543050" y="0"/>
          <a:ext cx="1571625" cy="13154025"/>
        </a:xfrm>
        <a:prstGeom prst="rect">
          <a:avLst/>
        </a:prstGeom>
        <a:solidFill>
          <a:srgbClr val="FC9100"/>
        </a:solidFill>
        <a:ln w="12700" cap="flat" cmpd="sng">
          <a:solidFill>
            <a:srgbClr val="1D3155"/>
          </a:solidFill>
          <a:prstDash val="solid"/>
          <a:miter lim="8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1895475</xdr:colOff>
      <xdr:row>20</xdr:row>
      <xdr:rowOff>82019</xdr:rowOff>
    </xdr:from>
    <xdr:ext cx="885825" cy="285750"/>
    <xdr:sp macro="" textlink="">
      <xdr:nvSpPr>
        <xdr:cNvPr id="4" name="Shape 7">
          <a:hlinkClick xmlns:r="http://schemas.openxmlformats.org/officeDocument/2006/relationships" r:id="rId1"/>
          <a:extLst>
            <a:ext uri="{FF2B5EF4-FFF2-40B4-BE49-F238E27FC236}">
              <a16:creationId xmlns:a16="http://schemas.microsoft.com/office/drawing/2014/main" id="{8DA4F8C6-3FC4-488C-A7DA-D16AB6B9258D}"/>
            </a:ext>
          </a:extLst>
        </xdr:cNvPr>
        <xdr:cNvSpPr/>
      </xdr:nvSpPr>
      <xdr:spPr>
        <a:xfrm>
          <a:off x="1895475" y="4273019"/>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1</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19050</xdr:colOff>
      <xdr:row>6</xdr:row>
      <xdr:rowOff>61671</xdr:rowOff>
    </xdr:from>
    <xdr:ext cx="1447800" cy="666750"/>
    <xdr:sp macro="" textlink="">
      <xdr:nvSpPr>
        <xdr:cNvPr id="5" name="Shape 8">
          <a:extLst>
            <a:ext uri="{FF2B5EF4-FFF2-40B4-BE49-F238E27FC236}">
              <a16:creationId xmlns:a16="http://schemas.microsoft.com/office/drawing/2014/main" id="{0CA686AC-FBE6-4E76-9C73-7057D2777699}"/>
            </a:ext>
          </a:extLst>
        </xdr:cNvPr>
        <xdr:cNvSpPr/>
      </xdr:nvSpPr>
      <xdr:spPr>
        <a:xfrm>
          <a:off x="19050" y="1452321"/>
          <a:ext cx="1447800" cy="666750"/>
        </a:xfrm>
        <a:prstGeom prst="rect">
          <a:avLst/>
        </a:prstGeom>
        <a:solidFill>
          <a:srgbClr val="FFFFFF"/>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rgbClr val="000000"/>
              </a:solidFill>
              <a:latin typeface="Calibri"/>
              <a:ea typeface="Calibri"/>
              <a:cs typeface="Calibri"/>
              <a:sym typeface="Calibri"/>
            </a:rPr>
            <a:t>LABORATORIUM AKUNTANSI MENENGAH</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1847850</xdr:colOff>
      <xdr:row>7</xdr:row>
      <xdr:rowOff>15415</xdr:rowOff>
    </xdr:from>
    <xdr:ext cx="942975" cy="295275"/>
    <xdr:sp macro="" textlink="">
      <xdr:nvSpPr>
        <xdr:cNvPr id="6" name="Shape 11">
          <a:hlinkClick xmlns:r="http://schemas.openxmlformats.org/officeDocument/2006/relationships" r:id="rId2"/>
          <a:extLst>
            <a:ext uri="{FF2B5EF4-FFF2-40B4-BE49-F238E27FC236}">
              <a16:creationId xmlns:a16="http://schemas.microsoft.com/office/drawing/2014/main" id="{18BE0609-6F7B-442B-A435-D655B97304EC}"/>
            </a:ext>
          </a:extLst>
        </xdr:cNvPr>
        <xdr:cNvSpPr/>
      </xdr:nvSpPr>
      <xdr:spPr>
        <a:xfrm>
          <a:off x="1847850" y="1606090"/>
          <a:ext cx="942975" cy="29527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7674" dir="2700000" algn="tl"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DASHBOARD</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1716484</xdr:colOff>
      <xdr:row>9</xdr:row>
      <xdr:rowOff>22463</xdr:rowOff>
    </xdr:from>
    <xdr:ext cx="1209675" cy="38100"/>
    <xdr:grpSp>
      <xdr:nvGrpSpPr>
        <xdr:cNvPr id="7" name="Shape 2">
          <a:extLst>
            <a:ext uri="{FF2B5EF4-FFF2-40B4-BE49-F238E27FC236}">
              <a16:creationId xmlns:a16="http://schemas.microsoft.com/office/drawing/2014/main" id="{7CAB8A30-CB63-4C31-927C-29A95C6C10DC}"/>
            </a:ext>
          </a:extLst>
        </xdr:cNvPr>
        <xdr:cNvGrpSpPr/>
      </xdr:nvGrpSpPr>
      <xdr:grpSpPr>
        <a:xfrm>
          <a:off x="1716484" y="1784364"/>
          <a:ext cx="1209675" cy="38100"/>
          <a:chOff x="4741163" y="3780000"/>
          <a:chExt cx="1209675" cy="0"/>
        </a:xfrm>
      </xdr:grpSpPr>
      <xdr:cxnSp macro="">
        <xdr:nvCxnSpPr>
          <xdr:cNvPr id="8" name="Shape 12">
            <a:extLst>
              <a:ext uri="{FF2B5EF4-FFF2-40B4-BE49-F238E27FC236}">
                <a16:creationId xmlns:a16="http://schemas.microsoft.com/office/drawing/2014/main" id="{ACA3BE27-8E9E-01D9-1ED0-9B41C3D8C8C7}"/>
              </a:ext>
            </a:extLst>
          </xdr:cNvPr>
          <xdr:cNvCxnSpPr/>
        </xdr:nvCxnSpPr>
        <xdr:spPr>
          <a:xfrm>
            <a:off x="4741163" y="3780000"/>
            <a:ext cx="1209675" cy="0"/>
          </a:xfrm>
          <a:prstGeom prst="straightConnector1">
            <a:avLst/>
          </a:prstGeom>
          <a:noFill/>
          <a:ln w="9525" cap="flat" cmpd="sng">
            <a:solidFill>
              <a:srgbClr val="FFFFFF"/>
            </a:solidFill>
            <a:prstDash val="solid"/>
            <a:miter lim="8000"/>
            <a:headEnd type="none" w="sm" len="sm"/>
            <a:tailEnd type="none" w="sm" len="sm"/>
          </a:ln>
        </xdr:spPr>
      </xdr:cxnSp>
    </xdr:grpSp>
    <xdr:clientData fLocksWithSheet="0"/>
  </xdr:oneCellAnchor>
  <xdr:oneCellAnchor>
    <xdr:from>
      <xdr:col>0</xdr:col>
      <xdr:colOff>1724025</xdr:colOff>
      <xdr:row>18</xdr:row>
      <xdr:rowOff>184694</xdr:rowOff>
    </xdr:from>
    <xdr:ext cx="1228725" cy="276225"/>
    <xdr:sp macro="" textlink="">
      <xdr:nvSpPr>
        <xdr:cNvPr id="9" name="Shape 14">
          <a:extLst>
            <a:ext uri="{FF2B5EF4-FFF2-40B4-BE49-F238E27FC236}">
              <a16:creationId xmlns:a16="http://schemas.microsoft.com/office/drawing/2014/main" id="{C104EB12-12C1-4E9A-B45E-0CD3E35567D0}"/>
            </a:ext>
          </a:extLst>
        </xdr:cNvPr>
        <xdr:cNvSpPr/>
      </xdr:nvSpPr>
      <xdr:spPr>
        <a:xfrm>
          <a:off x="1724025" y="3975644"/>
          <a:ext cx="122872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DAFTAR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1704975</xdr:colOff>
      <xdr:row>9</xdr:row>
      <xdr:rowOff>188471</xdr:rowOff>
    </xdr:from>
    <xdr:ext cx="1247775" cy="276225"/>
    <xdr:sp macro="" textlink="">
      <xdr:nvSpPr>
        <xdr:cNvPr id="10" name="Shape 16">
          <a:extLst>
            <a:ext uri="{FF2B5EF4-FFF2-40B4-BE49-F238E27FC236}">
              <a16:creationId xmlns:a16="http://schemas.microsoft.com/office/drawing/2014/main" id="{2900A731-4485-43C3-A725-70D318BFFEC3}"/>
            </a:ext>
          </a:extLst>
        </xdr:cNvPr>
        <xdr:cNvSpPr/>
      </xdr:nvSpPr>
      <xdr:spPr>
        <a:xfrm>
          <a:off x="1704975" y="2179196"/>
          <a:ext cx="124777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CONTOH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1885950</xdr:colOff>
      <xdr:row>11</xdr:row>
      <xdr:rowOff>116536</xdr:rowOff>
    </xdr:from>
    <xdr:ext cx="885825" cy="276225"/>
    <xdr:sp macro="" textlink="">
      <xdr:nvSpPr>
        <xdr:cNvPr id="11" name="Shape 18">
          <a:hlinkClick xmlns:r="http://schemas.openxmlformats.org/officeDocument/2006/relationships" r:id="rId3"/>
          <a:extLst>
            <a:ext uri="{FF2B5EF4-FFF2-40B4-BE49-F238E27FC236}">
              <a16:creationId xmlns:a16="http://schemas.microsoft.com/office/drawing/2014/main" id="{25EB2077-7931-4190-95FC-83D7882693D2}"/>
            </a:ext>
          </a:extLst>
        </xdr:cNvPr>
        <xdr:cNvSpPr/>
      </xdr:nvSpPr>
      <xdr:spPr>
        <a:xfrm>
          <a:off x="1885950" y="2507311"/>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 1</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95250</xdr:colOff>
      <xdr:row>0</xdr:row>
      <xdr:rowOff>0</xdr:rowOff>
    </xdr:from>
    <xdr:ext cx="1304925" cy="1323975"/>
    <xdr:pic>
      <xdr:nvPicPr>
        <xdr:cNvPr id="12" name="image2.png">
          <a:extLst>
            <a:ext uri="{FF2B5EF4-FFF2-40B4-BE49-F238E27FC236}">
              <a16:creationId xmlns:a16="http://schemas.microsoft.com/office/drawing/2014/main" id="{F63E5E89-0FBB-45B9-81EE-C86995695C0C}"/>
            </a:ext>
          </a:extLst>
        </xdr:cNvPr>
        <xdr:cNvPicPr preferRelativeResize="0"/>
      </xdr:nvPicPr>
      <xdr:blipFill>
        <a:blip xmlns:r="http://schemas.openxmlformats.org/officeDocument/2006/relationships" r:embed="rId4" cstate="print"/>
        <a:stretch>
          <a:fillRect/>
        </a:stretch>
      </xdr:blipFill>
      <xdr:spPr>
        <a:xfrm>
          <a:off x="95250" y="0"/>
          <a:ext cx="1304925" cy="1323975"/>
        </a:xfrm>
        <a:prstGeom prst="rect">
          <a:avLst/>
        </a:prstGeom>
        <a:noFill/>
      </xdr:spPr>
    </xdr:pic>
    <xdr:clientData fLocksWithSheet="0"/>
  </xdr:oneCellAnchor>
  <xdr:oneCellAnchor>
    <xdr:from>
      <xdr:col>0</xdr:col>
      <xdr:colOff>1885950</xdr:colOff>
      <xdr:row>14</xdr:row>
      <xdr:rowOff>15915</xdr:rowOff>
    </xdr:from>
    <xdr:ext cx="885825" cy="276225"/>
    <xdr:sp macro="" textlink="">
      <xdr:nvSpPr>
        <xdr:cNvPr id="14" name="Shape 18">
          <a:hlinkClick xmlns:r="http://schemas.openxmlformats.org/officeDocument/2006/relationships" r:id="rId5"/>
          <a:extLst>
            <a:ext uri="{FF2B5EF4-FFF2-40B4-BE49-F238E27FC236}">
              <a16:creationId xmlns:a16="http://schemas.microsoft.com/office/drawing/2014/main" id="{9D08A914-D8DD-4A36-AC10-FA75C3EFD42A}"/>
            </a:ext>
          </a:extLst>
        </xdr:cNvPr>
        <xdr:cNvSpPr/>
      </xdr:nvSpPr>
      <xdr:spPr>
        <a:xfrm>
          <a:off x="1885950" y="3006765"/>
          <a:ext cx="885825" cy="276225"/>
        </a:xfrm>
        <a:prstGeom prst="rect">
          <a:avLst/>
        </a:prstGeom>
        <a:solidFill>
          <a:schemeClr val="bg1"/>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a:t>
          </a:r>
          <a:r>
            <a:rPr lang="en-US" sz="1100" b="1" strike="noStrike" baseline="0">
              <a:solidFill>
                <a:srgbClr val="000000"/>
              </a:solidFill>
              <a:latin typeface="Calibri"/>
              <a:ea typeface="Calibri"/>
              <a:cs typeface="Calibri"/>
              <a:sym typeface="Calibri"/>
            </a:rPr>
            <a:t> 2</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1895475</xdr:colOff>
      <xdr:row>21</xdr:row>
      <xdr:rowOff>161148</xdr:rowOff>
    </xdr:from>
    <xdr:ext cx="885825" cy="285750"/>
    <xdr:sp macro="" textlink="">
      <xdr:nvSpPr>
        <xdr:cNvPr id="15" name="Shape 7">
          <a:hlinkClick xmlns:r="http://schemas.openxmlformats.org/officeDocument/2006/relationships" r:id="rId6"/>
          <a:extLst>
            <a:ext uri="{FF2B5EF4-FFF2-40B4-BE49-F238E27FC236}">
              <a16:creationId xmlns:a16="http://schemas.microsoft.com/office/drawing/2014/main" id="{A58B1CEE-3D5F-45B6-9D8B-F3A84DED56F6}"/>
            </a:ext>
          </a:extLst>
        </xdr:cNvPr>
        <xdr:cNvSpPr/>
      </xdr:nvSpPr>
      <xdr:spPr>
        <a:xfrm>
          <a:off x="1895475" y="4714098"/>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a:t>
          </a:r>
          <a:r>
            <a:rPr lang="en-US" sz="1100" b="1" strike="noStrike" baseline="0">
              <a:solidFill>
                <a:schemeClr val="tx1"/>
              </a:solidFill>
              <a:latin typeface="Calibri"/>
              <a:ea typeface="Calibri"/>
              <a:cs typeface="Calibri"/>
              <a:sym typeface="Calibri"/>
            </a:rPr>
            <a:t> 2</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1885949</xdr:colOff>
      <xdr:row>16</xdr:row>
      <xdr:rowOff>98568</xdr:rowOff>
    </xdr:from>
    <xdr:ext cx="885825" cy="276225"/>
    <xdr:sp macro="" textlink="">
      <xdr:nvSpPr>
        <xdr:cNvPr id="16" name="Shape 18">
          <a:hlinkClick xmlns:r="http://schemas.openxmlformats.org/officeDocument/2006/relationships" r:id="rId7"/>
          <a:extLst>
            <a:ext uri="{FF2B5EF4-FFF2-40B4-BE49-F238E27FC236}">
              <a16:creationId xmlns:a16="http://schemas.microsoft.com/office/drawing/2014/main" id="{DF7F923E-F3D7-45B6-B1A2-9DD101AC8936}"/>
            </a:ext>
          </a:extLst>
        </xdr:cNvPr>
        <xdr:cNvSpPr/>
      </xdr:nvSpPr>
      <xdr:spPr>
        <a:xfrm>
          <a:off x="1885949" y="3489468"/>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a:t>
          </a:r>
          <a:r>
            <a:rPr lang="en-US" sz="1100" b="1" strike="noStrike" baseline="0">
              <a:solidFill>
                <a:srgbClr val="000000"/>
              </a:solidFill>
              <a:latin typeface="Calibri"/>
              <a:ea typeface="Calibri"/>
              <a:cs typeface="Calibri"/>
              <a:sym typeface="Calibri"/>
            </a:rPr>
            <a:t> 3</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1899871</xdr:colOff>
      <xdr:row>24</xdr:row>
      <xdr:rowOff>22767</xdr:rowOff>
    </xdr:from>
    <xdr:ext cx="885825" cy="285750"/>
    <xdr:sp macro="" textlink="">
      <xdr:nvSpPr>
        <xdr:cNvPr id="17" name="Shape 7">
          <a:hlinkClick xmlns:r="http://schemas.openxmlformats.org/officeDocument/2006/relationships" r:id="rId8"/>
          <a:extLst>
            <a:ext uri="{FF2B5EF4-FFF2-40B4-BE49-F238E27FC236}">
              <a16:creationId xmlns:a16="http://schemas.microsoft.com/office/drawing/2014/main" id="{AF9C9F01-2DE5-4B3D-89B6-435CFC19DDF5}"/>
            </a:ext>
          </a:extLst>
        </xdr:cNvPr>
        <xdr:cNvSpPr/>
      </xdr:nvSpPr>
      <xdr:spPr>
        <a:xfrm>
          <a:off x="1899871" y="5175792"/>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a:t>
          </a:r>
          <a:r>
            <a:rPr lang="en-US" sz="1100" b="1" strike="noStrike" baseline="0">
              <a:solidFill>
                <a:schemeClr val="tx1"/>
              </a:solidFill>
              <a:latin typeface="Calibri"/>
              <a:ea typeface="Calibri"/>
              <a:cs typeface="Calibri"/>
              <a:sym typeface="Calibri"/>
            </a:rPr>
            <a:t> 3</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twoCellAnchor editAs="oneCell">
    <xdr:from>
      <xdr:col>0</xdr:col>
      <xdr:colOff>1828800</xdr:colOff>
      <xdr:row>0</xdr:row>
      <xdr:rowOff>180975</xdr:rowOff>
    </xdr:from>
    <xdr:to>
      <xdr:col>0</xdr:col>
      <xdr:colOff>2876824</xdr:colOff>
      <xdr:row>5</xdr:row>
      <xdr:rowOff>33945</xdr:rowOff>
    </xdr:to>
    <xdr:pic>
      <xdr:nvPicPr>
        <xdr:cNvPr id="18" name="Picture 17">
          <a:extLst>
            <a:ext uri="{FF2B5EF4-FFF2-40B4-BE49-F238E27FC236}">
              <a16:creationId xmlns:a16="http://schemas.microsoft.com/office/drawing/2014/main" id="{2D48517A-65FE-4565-BDC7-72A84AFE4E16}"/>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828800" y="180975"/>
          <a:ext cx="1048024" cy="104359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16</xdr:col>
      <xdr:colOff>457940</xdr:colOff>
      <xdr:row>51</xdr:row>
      <xdr:rowOff>163688</xdr:rowOff>
    </xdr:from>
    <xdr:to>
      <xdr:col>18</xdr:col>
      <xdr:colOff>183493</xdr:colOff>
      <xdr:row>51</xdr:row>
      <xdr:rowOff>163688</xdr:rowOff>
    </xdr:to>
    <xdr:cxnSp macro="">
      <xdr:nvCxnSpPr>
        <xdr:cNvPr id="2" name="Straight Connector 1">
          <a:extLst>
            <a:ext uri="{FF2B5EF4-FFF2-40B4-BE49-F238E27FC236}">
              <a16:creationId xmlns:a16="http://schemas.microsoft.com/office/drawing/2014/main" id="{46E9BD3D-DD37-4E6E-9C92-3D521C1A8CAF}"/>
            </a:ext>
          </a:extLst>
        </xdr:cNvPr>
        <xdr:cNvCxnSpPr/>
      </xdr:nvCxnSpPr>
      <xdr:spPr>
        <a:xfrm>
          <a:off x="21146240" y="13165313"/>
          <a:ext cx="88760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0</xdr:col>
      <xdr:colOff>0</xdr:colOff>
      <xdr:row>0</xdr:row>
      <xdr:rowOff>0</xdr:rowOff>
    </xdr:from>
    <xdr:ext cx="1552575" cy="13144500"/>
    <xdr:sp macro="" textlink="">
      <xdr:nvSpPr>
        <xdr:cNvPr id="3" name="Shape 3">
          <a:extLst>
            <a:ext uri="{FF2B5EF4-FFF2-40B4-BE49-F238E27FC236}">
              <a16:creationId xmlns:a16="http://schemas.microsoft.com/office/drawing/2014/main" id="{2ADB245A-46D0-4206-A484-E9B9ED7569F6}"/>
            </a:ext>
          </a:extLst>
        </xdr:cNvPr>
        <xdr:cNvSpPr/>
      </xdr:nvSpPr>
      <xdr:spPr>
        <a:xfrm>
          <a:off x="0" y="0"/>
          <a:ext cx="1552575" cy="13144500"/>
        </a:xfrm>
        <a:prstGeom prst="rect">
          <a:avLst/>
        </a:prstGeom>
        <a:solidFill>
          <a:srgbClr val="FFFFFF"/>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1543050</xdr:colOff>
      <xdr:row>0</xdr:row>
      <xdr:rowOff>0</xdr:rowOff>
    </xdr:from>
    <xdr:ext cx="1571625" cy="13154025"/>
    <xdr:sp macro="" textlink="">
      <xdr:nvSpPr>
        <xdr:cNvPr id="4" name="Shape 5">
          <a:extLst>
            <a:ext uri="{FF2B5EF4-FFF2-40B4-BE49-F238E27FC236}">
              <a16:creationId xmlns:a16="http://schemas.microsoft.com/office/drawing/2014/main" id="{6E134A39-ABAC-477A-9795-5F0FA8465992}"/>
            </a:ext>
          </a:extLst>
        </xdr:cNvPr>
        <xdr:cNvSpPr/>
      </xdr:nvSpPr>
      <xdr:spPr>
        <a:xfrm>
          <a:off x="1543050" y="0"/>
          <a:ext cx="1571625" cy="13154025"/>
        </a:xfrm>
        <a:prstGeom prst="rect">
          <a:avLst/>
        </a:prstGeom>
        <a:solidFill>
          <a:srgbClr val="FC9100"/>
        </a:solidFill>
        <a:ln w="12700" cap="flat" cmpd="sng">
          <a:solidFill>
            <a:srgbClr val="1D3155"/>
          </a:solidFill>
          <a:prstDash val="solid"/>
          <a:miter lim="8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1895475</xdr:colOff>
      <xdr:row>18</xdr:row>
      <xdr:rowOff>45442</xdr:rowOff>
    </xdr:from>
    <xdr:ext cx="885825" cy="285750"/>
    <xdr:sp macro="" textlink="">
      <xdr:nvSpPr>
        <xdr:cNvPr id="5" name="Shape 7">
          <a:hlinkClick xmlns:r="http://schemas.openxmlformats.org/officeDocument/2006/relationships" r:id="rId1"/>
          <a:extLst>
            <a:ext uri="{FF2B5EF4-FFF2-40B4-BE49-F238E27FC236}">
              <a16:creationId xmlns:a16="http://schemas.microsoft.com/office/drawing/2014/main" id="{FC81E93C-AC7D-4006-BA91-28815E8AF344}"/>
            </a:ext>
          </a:extLst>
        </xdr:cNvPr>
        <xdr:cNvSpPr/>
      </xdr:nvSpPr>
      <xdr:spPr>
        <a:xfrm>
          <a:off x="1895475" y="4179292"/>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1</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19050</xdr:colOff>
      <xdr:row>5</xdr:row>
      <xdr:rowOff>87423</xdr:rowOff>
    </xdr:from>
    <xdr:ext cx="1447800" cy="666750"/>
    <xdr:sp macro="" textlink="">
      <xdr:nvSpPr>
        <xdr:cNvPr id="6" name="Shape 8">
          <a:extLst>
            <a:ext uri="{FF2B5EF4-FFF2-40B4-BE49-F238E27FC236}">
              <a16:creationId xmlns:a16="http://schemas.microsoft.com/office/drawing/2014/main" id="{CE7D906D-E2F4-424A-978A-502CB6043EE8}"/>
            </a:ext>
          </a:extLst>
        </xdr:cNvPr>
        <xdr:cNvSpPr/>
      </xdr:nvSpPr>
      <xdr:spPr>
        <a:xfrm>
          <a:off x="19050" y="1439973"/>
          <a:ext cx="1447800" cy="666750"/>
        </a:xfrm>
        <a:prstGeom prst="rect">
          <a:avLst/>
        </a:prstGeom>
        <a:solidFill>
          <a:srgbClr val="FFFFFF"/>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rgbClr val="000000"/>
              </a:solidFill>
              <a:latin typeface="Calibri"/>
              <a:ea typeface="Calibri"/>
              <a:cs typeface="Calibri"/>
              <a:sym typeface="Calibri"/>
            </a:rPr>
            <a:t>LABORATORIUM AKUNTANSI MENENGAH</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1847850</xdr:colOff>
      <xdr:row>5</xdr:row>
      <xdr:rowOff>244892</xdr:rowOff>
    </xdr:from>
    <xdr:ext cx="942975" cy="295275"/>
    <xdr:sp macro="" textlink="">
      <xdr:nvSpPr>
        <xdr:cNvPr id="7" name="Shape 11">
          <a:hlinkClick xmlns:r="http://schemas.openxmlformats.org/officeDocument/2006/relationships" r:id="rId2"/>
          <a:extLst>
            <a:ext uri="{FF2B5EF4-FFF2-40B4-BE49-F238E27FC236}">
              <a16:creationId xmlns:a16="http://schemas.microsoft.com/office/drawing/2014/main" id="{5FC6685E-DE27-460D-A665-66E62A051AE5}"/>
            </a:ext>
          </a:extLst>
        </xdr:cNvPr>
        <xdr:cNvSpPr/>
      </xdr:nvSpPr>
      <xdr:spPr>
        <a:xfrm>
          <a:off x="1847850" y="1597442"/>
          <a:ext cx="942975" cy="29527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7674" dir="2700000" algn="tl"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DASHBOARD</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1709397</xdr:colOff>
      <xdr:row>7</xdr:row>
      <xdr:rowOff>71046</xdr:rowOff>
    </xdr:from>
    <xdr:ext cx="1209675" cy="38100"/>
    <xdr:grpSp>
      <xdr:nvGrpSpPr>
        <xdr:cNvPr id="8" name="Shape 2">
          <a:extLst>
            <a:ext uri="{FF2B5EF4-FFF2-40B4-BE49-F238E27FC236}">
              <a16:creationId xmlns:a16="http://schemas.microsoft.com/office/drawing/2014/main" id="{B95F56C9-71A2-499D-A7F1-AAB2C79FB0A5}"/>
            </a:ext>
          </a:extLst>
        </xdr:cNvPr>
        <xdr:cNvGrpSpPr/>
      </xdr:nvGrpSpPr>
      <xdr:grpSpPr>
        <a:xfrm>
          <a:off x="1709397" y="1989557"/>
          <a:ext cx="1209675" cy="38100"/>
          <a:chOff x="4741163" y="3780000"/>
          <a:chExt cx="1209675" cy="0"/>
        </a:xfrm>
      </xdr:grpSpPr>
      <xdr:cxnSp macro="">
        <xdr:nvCxnSpPr>
          <xdr:cNvPr id="9" name="Shape 12">
            <a:extLst>
              <a:ext uri="{FF2B5EF4-FFF2-40B4-BE49-F238E27FC236}">
                <a16:creationId xmlns:a16="http://schemas.microsoft.com/office/drawing/2014/main" id="{2C732B79-F2E8-A730-C5D5-8E73D2F9A413}"/>
              </a:ext>
            </a:extLst>
          </xdr:cNvPr>
          <xdr:cNvCxnSpPr/>
        </xdr:nvCxnSpPr>
        <xdr:spPr>
          <a:xfrm>
            <a:off x="4741163" y="3780000"/>
            <a:ext cx="1209675" cy="0"/>
          </a:xfrm>
          <a:prstGeom prst="straightConnector1">
            <a:avLst/>
          </a:prstGeom>
          <a:noFill/>
          <a:ln w="9525" cap="flat" cmpd="sng">
            <a:solidFill>
              <a:srgbClr val="FFFFFF"/>
            </a:solidFill>
            <a:prstDash val="solid"/>
            <a:miter lim="8000"/>
            <a:headEnd type="none" w="sm" len="sm"/>
            <a:tailEnd type="none" w="sm" len="sm"/>
          </a:ln>
        </xdr:spPr>
      </xdr:cxnSp>
    </xdr:grpSp>
    <xdr:clientData fLocksWithSheet="0"/>
  </xdr:oneCellAnchor>
  <xdr:oneCellAnchor>
    <xdr:from>
      <xdr:col>0</xdr:col>
      <xdr:colOff>1724025</xdr:colOff>
      <xdr:row>16</xdr:row>
      <xdr:rowOff>166682</xdr:rowOff>
    </xdr:from>
    <xdr:ext cx="1228725" cy="276225"/>
    <xdr:sp macro="" textlink="">
      <xdr:nvSpPr>
        <xdr:cNvPr id="10" name="Shape 14">
          <a:extLst>
            <a:ext uri="{FF2B5EF4-FFF2-40B4-BE49-F238E27FC236}">
              <a16:creationId xmlns:a16="http://schemas.microsoft.com/office/drawing/2014/main" id="{808F2609-C38B-4C23-A6A4-6BECC17F04C8}"/>
            </a:ext>
          </a:extLst>
        </xdr:cNvPr>
        <xdr:cNvSpPr/>
      </xdr:nvSpPr>
      <xdr:spPr>
        <a:xfrm>
          <a:off x="1724025" y="3900482"/>
          <a:ext cx="122872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DAFTAR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1704975</xdr:colOff>
      <xdr:row>8</xdr:row>
      <xdr:rowOff>32695</xdr:rowOff>
    </xdr:from>
    <xdr:ext cx="1247775" cy="276225"/>
    <xdr:sp macro="" textlink="">
      <xdr:nvSpPr>
        <xdr:cNvPr id="11" name="Shape 16">
          <a:extLst>
            <a:ext uri="{FF2B5EF4-FFF2-40B4-BE49-F238E27FC236}">
              <a16:creationId xmlns:a16="http://schemas.microsoft.com/office/drawing/2014/main" id="{726BDBBC-984C-401E-8EE4-D224DFE87EE3}"/>
            </a:ext>
          </a:extLst>
        </xdr:cNvPr>
        <xdr:cNvSpPr/>
      </xdr:nvSpPr>
      <xdr:spPr>
        <a:xfrm>
          <a:off x="1704975" y="2166295"/>
          <a:ext cx="124777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CONTOH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1885950</xdr:colOff>
      <xdr:row>9</xdr:row>
      <xdr:rowOff>143596</xdr:rowOff>
    </xdr:from>
    <xdr:ext cx="885825" cy="276225"/>
    <xdr:sp macro="" textlink="">
      <xdr:nvSpPr>
        <xdr:cNvPr id="12" name="Shape 18">
          <a:hlinkClick xmlns:r="http://schemas.openxmlformats.org/officeDocument/2006/relationships" r:id="rId3"/>
          <a:extLst>
            <a:ext uri="{FF2B5EF4-FFF2-40B4-BE49-F238E27FC236}">
              <a16:creationId xmlns:a16="http://schemas.microsoft.com/office/drawing/2014/main" id="{C244ED1C-0B61-45C4-86BE-9CEC3370FE44}"/>
            </a:ext>
          </a:extLst>
        </xdr:cNvPr>
        <xdr:cNvSpPr/>
      </xdr:nvSpPr>
      <xdr:spPr>
        <a:xfrm>
          <a:off x="1885950" y="2477221"/>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 1</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95250</xdr:colOff>
      <xdr:row>0</xdr:row>
      <xdr:rowOff>0</xdr:rowOff>
    </xdr:from>
    <xdr:ext cx="1304925" cy="1323975"/>
    <xdr:pic>
      <xdr:nvPicPr>
        <xdr:cNvPr id="13" name="image2.png">
          <a:extLst>
            <a:ext uri="{FF2B5EF4-FFF2-40B4-BE49-F238E27FC236}">
              <a16:creationId xmlns:a16="http://schemas.microsoft.com/office/drawing/2014/main" id="{70423D2E-9BB5-46DE-BF22-A6CC4DA1A56F}"/>
            </a:ext>
          </a:extLst>
        </xdr:cNvPr>
        <xdr:cNvPicPr preferRelativeResize="0"/>
      </xdr:nvPicPr>
      <xdr:blipFill>
        <a:blip xmlns:r="http://schemas.openxmlformats.org/officeDocument/2006/relationships" r:embed="rId4" cstate="print"/>
        <a:stretch>
          <a:fillRect/>
        </a:stretch>
      </xdr:blipFill>
      <xdr:spPr>
        <a:xfrm>
          <a:off x="95250" y="0"/>
          <a:ext cx="1304925" cy="1323975"/>
        </a:xfrm>
        <a:prstGeom prst="rect">
          <a:avLst/>
        </a:prstGeom>
        <a:noFill/>
      </xdr:spPr>
    </xdr:pic>
    <xdr:clientData fLocksWithSheet="0"/>
  </xdr:oneCellAnchor>
  <xdr:oneCellAnchor>
    <xdr:from>
      <xdr:col>0</xdr:col>
      <xdr:colOff>1885950</xdr:colOff>
      <xdr:row>12</xdr:row>
      <xdr:rowOff>25039</xdr:rowOff>
    </xdr:from>
    <xdr:ext cx="885825" cy="276225"/>
    <xdr:sp macro="" textlink="">
      <xdr:nvSpPr>
        <xdr:cNvPr id="15" name="Shape 18">
          <a:hlinkClick xmlns:r="http://schemas.openxmlformats.org/officeDocument/2006/relationships" r:id="rId5"/>
          <a:extLst>
            <a:ext uri="{FF2B5EF4-FFF2-40B4-BE49-F238E27FC236}">
              <a16:creationId xmlns:a16="http://schemas.microsoft.com/office/drawing/2014/main" id="{12888165-4B3F-49DF-B55F-F2E7F1D92ED6}"/>
            </a:ext>
          </a:extLst>
        </xdr:cNvPr>
        <xdr:cNvSpPr/>
      </xdr:nvSpPr>
      <xdr:spPr>
        <a:xfrm>
          <a:off x="1885950" y="2958739"/>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a:t>
          </a:r>
          <a:r>
            <a:rPr lang="en-US" sz="1100" b="1" strike="noStrike" baseline="0">
              <a:solidFill>
                <a:srgbClr val="000000"/>
              </a:solidFill>
              <a:latin typeface="Calibri"/>
              <a:ea typeface="Calibri"/>
              <a:cs typeface="Calibri"/>
              <a:sym typeface="Calibri"/>
            </a:rPr>
            <a:t> 2</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1895475</xdr:colOff>
      <xdr:row>20</xdr:row>
      <xdr:rowOff>100330</xdr:rowOff>
    </xdr:from>
    <xdr:ext cx="885825" cy="285750"/>
    <xdr:sp macro="" textlink="">
      <xdr:nvSpPr>
        <xdr:cNvPr id="16" name="Shape 7">
          <a:hlinkClick xmlns:r="http://schemas.openxmlformats.org/officeDocument/2006/relationships" r:id="rId6"/>
          <a:extLst>
            <a:ext uri="{FF2B5EF4-FFF2-40B4-BE49-F238E27FC236}">
              <a16:creationId xmlns:a16="http://schemas.microsoft.com/office/drawing/2014/main" id="{4BB9D3C4-2984-48AB-859A-0034B551C09B}"/>
            </a:ext>
          </a:extLst>
        </xdr:cNvPr>
        <xdr:cNvSpPr/>
      </xdr:nvSpPr>
      <xdr:spPr>
        <a:xfrm>
          <a:off x="1895475" y="4634230"/>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a:t>
          </a:r>
          <a:r>
            <a:rPr lang="en-US" sz="1100" b="1" strike="noStrike" baseline="0">
              <a:solidFill>
                <a:schemeClr val="tx1"/>
              </a:solidFill>
              <a:latin typeface="Calibri"/>
              <a:ea typeface="Calibri"/>
              <a:cs typeface="Calibri"/>
              <a:sym typeface="Calibri"/>
            </a:rPr>
            <a:t> 2</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1885949</xdr:colOff>
      <xdr:row>14</xdr:row>
      <xdr:rowOff>90306</xdr:rowOff>
    </xdr:from>
    <xdr:ext cx="885825" cy="276225"/>
    <xdr:sp macro="" textlink="">
      <xdr:nvSpPr>
        <xdr:cNvPr id="17" name="Shape 18">
          <a:hlinkClick xmlns:r="http://schemas.openxmlformats.org/officeDocument/2006/relationships" r:id="rId7"/>
          <a:extLst>
            <a:ext uri="{FF2B5EF4-FFF2-40B4-BE49-F238E27FC236}">
              <a16:creationId xmlns:a16="http://schemas.microsoft.com/office/drawing/2014/main" id="{FF1A2B92-DA05-49A3-9AA0-72894D0BC50A}"/>
            </a:ext>
          </a:extLst>
        </xdr:cNvPr>
        <xdr:cNvSpPr/>
      </xdr:nvSpPr>
      <xdr:spPr>
        <a:xfrm>
          <a:off x="1885949" y="3424056"/>
          <a:ext cx="885825" cy="276225"/>
        </a:xfrm>
        <a:prstGeom prst="rect">
          <a:avLst/>
        </a:prstGeom>
        <a:solidFill>
          <a:schemeClr val="bg1"/>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a:t>
          </a:r>
          <a:r>
            <a:rPr lang="en-US" sz="1100" b="1" strike="noStrike" baseline="0">
              <a:solidFill>
                <a:srgbClr val="000000"/>
              </a:solidFill>
              <a:latin typeface="Calibri"/>
              <a:ea typeface="Calibri"/>
              <a:cs typeface="Calibri"/>
              <a:sym typeface="Calibri"/>
            </a:rPr>
            <a:t> 3</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1893661</xdr:colOff>
      <xdr:row>21</xdr:row>
      <xdr:rowOff>365260</xdr:rowOff>
    </xdr:from>
    <xdr:ext cx="885825" cy="285750"/>
    <xdr:sp macro="" textlink="">
      <xdr:nvSpPr>
        <xdr:cNvPr id="18" name="Shape 7">
          <a:hlinkClick xmlns:r="http://schemas.openxmlformats.org/officeDocument/2006/relationships" r:id="rId8"/>
          <a:extLst>
            <a:ext uri="{FF2B5EF4-FFF2-40B4-BE49-F238E27FC236}">
              <a16:creationId xmlns:a16="http://schemas.microsoft.com/office/drawing/2014/main" id="{64096735-C6E5-41ED-909B-4257B9B5BB2C}"/>
            </a:ext>
          </a:extLst>
        </xdr:cNvPr>
        <xdr:cNvSpPr/>
      </xdr:nvSpPr>
      <xdr:spPr>
        <a:xfrm>
          <a:off x="1893661" y="5089660"/>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a:t>
          </a:r>
          <a:r>
            <a:rPr lang="en-US" sz="1100" b="1" strike="noStrike" baseline="0">
              <a:solidFill>
                <a:schemeClr val="tx1"/>
              </a:solidFill>
              <a:latin typeface="Calibri"/>
              <a:ea typeface="Calibri"/>
              <a:cs typeface="Calibri"/>
              <a:sym typeface="Calibri"/>
            </a:rPr>
            <a:t> 3</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twoCellAnchor editAs="oneCell">
    <xdr:from>
      <xdr:col>0</xdr:col>
      <xdr:colOff>1834816</xdr:colOff>
      <xdr:row>0</xdr:row>
      <xdr:rowOff>170447</xdr:rowOff>
    </xdr:from>
    <xdr:to>
      <xdr:col>0</xdr:col>
      <xdr:colOff>2882840</xdr:colOff>
      <xdr:row>4</xdr:row>
      <xdr:rowOff>261542</xdr:rowOff>
    </xdr:to>
    <xdr:pic>
      <xdr:nvPicPr>
        <xdr:cNvPr id="19" name="Picture 18">
          <a:extLst>
            <a:ext uri="{FF2B5EF4-FFF2-40B4-BE49-F238E27FC236}">
              <a16:creationId xmlns:a16="http://schemas.microsoft.com/office/drawing/2014/main" id="{6E16B46B-C517-4D70-961D-A817A8EE249E}"/>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834816" y="170447"/>
          <a:ext cx="1048024" cy="104359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15</xdr:col>
      <xdr:colOff>185451</xdr:colOff>
      <xdr:row>68</xdr:row>
      <xdr:rowOff>118342</xdr:rowOff>
    </xdr:from>
    <xdr:to>
      <xdr:col>16</xdr:col>
      <xdr:colOff>460583</xdr:colOff>
      <xdr:row>68</xdr:row>
      <xdr:rowOff>118342</xdr:rowOff>
    </xdr:to>
    <xdr:cxnSp macro="">
      <xdr:nvCxnSpPr>
        <xdr:cNvPr id="2" name="Straight Connector 1">
          <a:extLst>
            <a:ext uri="{FF2B5EF4-FFF2-40B4-BE49-F238E27FC236}">
              <a16:creationId xmlns:a16="http://schemas.microsoft.com/office/drawing/2014/main" id="{898ED45F-10E0-49E4-BF9E-DD5FCE1AEE73}"/>
            </a:ext>
          </a:extLst>
        </xdr:cNvPr>
        <xdr:cNvCxnSpPr/>
      </xdr:nvCxnSpPr>
      <xdr:spPr>
        <a:xfrm>
          <a:off x="20102226" y="13405717"/>
          <a:ext cx="88473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0</xdr:col>
      <xdr:colOff>0</xdr:colOff>
      <xdr:row>0</xdr:row>
      <xdr:rowOff>0</xdr:rowOff>
    </xdr:from>
    <xdr:ext cx="1552575" cy="13144500"/>
    <xdr:sp macro="" textlink="">
      <xdr:nvSpPr>
        <xdr:cNvPr id="3" name="Shape 3">
          <a:extLst>
            <a:ext uri="{FF2B5EF4-FFF2-40B4-BE49-F238E27FC236}">
              <a16:creationId xmlns:a16="http://schemas.microsoft.com/office/drawing/2014/main" id="{112EDB62-ED1B-46AF-8AD8-4E0884385FD1}"/>
            </a:ext>
          </a:extLst>
        </xdr:cNvPr>
        <xdr:cNvSpPr/>
      </xdr:nvSpPr>
      <xdr:spPr>
        <a:xfrm>
          <a:off x="0" y="0"/>
          <a:ext cx="1552575" cy="13144500"/>
        </a:xfrm>
        <a:prstGeom prst="rect">
          <a:avLst/>
        </a:prstGeom>
        <a:solidFill>
          <a:srgbClr val="FFFFFF"/>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1543050</xdr:colOff>
      <xdr:row>0</xdr:row>
      <xdr:rowOff>0</xdr:rowOff>
    </xdr:from>
    <xdr:ext cx="1571625" cy="13154025"/>
    <xdr:sp macro="" textlink="">
      <xdr:nvSpPr>
        <xdr:cNvPr id="4" name="Shape 5">
          <a:extLst>
            <a:ext uri="{FF2B5EF4-FFF2-40B4-BE49-F238E27FC236}">
              <a16:creationId xmlns:a16="http://schemas.microsoft.com/office/drawing/2014/main" id="{35491C74-0F1F-4B85-BB30-B77336A51783}"/>
            </a:ext>
          </a:extLst>
        </xdr:cNvPr>
        <xdr:cNvSpPr/>
      </xdr:nvSpPr>
      <xdr:spPr>
        <a:xfrm>
          <a:off x="1543050" y="0"/>
          <a:ext cx="1571625" cy="13154025"/>
        </a:xfrm>
        <a:prstGeom prst="rect">
          <a:avLst/>
        </a:prstGeom>
        <a:solidFill>
          <a:srgbClr val="FC9100"/>
        </a:solidFill>
        <a:ln w="12700" cap="flat" cmpd="sng">
          <a:solidFill>
            <a:srgbClr val="1D3155"/>
          </a:solidFill>
          <a:prstDash val="solid"/>
          <a:miter lim="8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1895475</xdr:colOff>
      <xdr:row>21</xdr:row>
      <xdr:rowOff>102347</xdr:rowOff>
    </xdr:from>
    <xdr:ext cx="885825" cy="285750"/>
    <xdr:sp macro="" textlink="">
      <xdr:nvSpPr>
        <xdr:cNvPr id="5" name="Shape 7">
          <a:hlinkClick xmlns:r="http://schemas.openxmlformats.org/officeDocument/2006/relationships" r:id="rId1"/>
          <a:extLst>
            <a:ext uri="{FF2B5EF4-FFF2-40B4-BE49-F238E27FC236}">
              <a16:creationId xmlns:a16="http://schemas.microsoft.com/office/drawing/2014/main" id="{ADBC2AC6-21AB-4497-8305-B3EA2A3BFAC3}"/>
            </a:ext>
          </a:extLst>
        </xdr:cNvPr>
        <xdr:cNvSpPr/>
      </xdr:nvSpPr>
      <xdr:spPr>
        <a:xfrm>
          <a:off x="1895475" y="4340972"/>
          <a:ext cx="885825" cy="285750"/>
        </a:xfrm>
        <a:prstGeom prst="rect">
          <a:avLst/>
        </a:prstGeom>
        <a:solidFill>
          <a:schemeClr val="bg1"/>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1</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19050</xdr:colOff>
      <xdr:row>7</xdr:row>
      <xdr:rowOff>4788</xdr:rowOff>
    </xdr:from>
    <xdr:ext cx="1447800" cy="666750"/>
    <xdr:sp macro="" textlink="">
      <xdr:nvSpPr>
        <xdr:cNvPr id="6" name="Shape 8">
          <a:extLst>
            <a:ext uri="{FF2B5EF4-FFF2-40B4-BE49-F238E27FC236}">
              <a16:creationId xmlns:a16="http://schemas.microsoft.com/office/drawing/2014/main" id="{E1EF03D4-F35A-423F-B255-3F848BFE2882}"/>
            </a:ext>
          </a:extLst>
        </xdr:cNvPr>
        <xdr:cNvSpPr/>
      </xdr:nvSpPr>
      <xdr:spPr>
        <a:xfrm>
          <a:off x="19050" y="1471638"/>
          <a:ext cx="1447800" cy="666750"/>
        </a:xfrm>
        <a:prstGeom prst="rect">
          <a:avLst/>
        </a:prstGeom>
        <a:solidFill>
          <a:srgbClr val="FFFFFF"/>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rgbClr val="000000"/>
              </a:solidFill>
              <a:latin typeface="Calibri"/>
              <a:ea typeface="Calibri"/>
              <a:cs typeface="Calibri"/>
              <a:sym typeface="Calibri"/>
            </a:rPr>
            <a:t>LABORATORIUM AKUNTANSI MENENGAH</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1847850</xdr:colOff>
      <xdr:row>7</xdr:row>
      <xdr:rowOff>168894</xdr:rowOff>
    </xdr:from>
    <xdr:ext cx="942975" cy="295275"/>
    <xdr:sp macro="" textlink="">
      <xdr:nvSpPr>
        <xdr:cNvPr id="7" name="Shape 11">
          <a:hlinkClick xmlns:r="http://schemas.openxmlformats.org/officeDocument/2006/relationships" r:id="rId2"/>
          <a:extLst>
            <a:ext uri="{FF2B5EF4-FFF2-40B4-BE49-F238E27FC236}">
              <a16:creationId xmlns:a16="http://schemas.microsoft.com/office/drawing/2014/main" id="{69A5F4B8-4265-4115-AF36-03F15A280B57}"/>
            </a:ext>
          </a:extLst>
        </xdr:cNvPr>
        <xdr:cNvSpPr/>
      </xdr:nvSpPr>
      <xdr:spPr>
        <a:xfrm>
          <a:off x="1847850" y="1635744"/>
          <a:ext cx="942975" cy="29527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7674" dir="2700000" algn="tl"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DASHBOARD</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1717586</xdr:colOff>
      <xdr:row>9</xdr:row>
      <xdr:rowOff>174875</xdr:rowOff>
    </xdr:from>
    <xdr:ext cx="1209675" cy="38100"/>
    <xdr:grpSp>
      <xdr:nvGrpSpPr>
        <xdr:cNvPr id="8" name="Shape 2">
          <a:extLst>
            <a:ext uri="{FF2B5EF4-FFF2-40B4-BE49-F238E27FC236}">
              <a16:creationId xmlns:a16="http://schemas.microsoft.com/office/drawing/2014/main" id="{23844DBF-C852-4CE6-A2D1-C7582C2AE4EC}"/>
            </a:ext>
          </a:extLst>
        </xdr:cNvPr>
        <xdr:cNvGrpSpPr/>
      </xdr:nvGrpSpPr>
      <xdr:grpSpPr>
        <a:xfrm>
          <a:off x="1717586" y="2044597"/>
          <a:ext cx="1209675" cy="38100"/>
          <a:chOff x="4741163" y="3780000"/>
          <a:chExt cx="1209675" cy="0"/>
        </a:xfrm>
      </xdr:grpSpPr>
      <xdr:cxnSp macro="">
        <xdr:nvCxnSpPr>
          <xdr:cNvPr id="9" name="Shape 12">
            <a:extLst>
              <a:ext uri="{FF2B5EF4-FFF2-40B4-BE49-F238E27FC236}">
                <a16:creationId xmlns:a16="http://schemas.microsoft.com/office/drawing/2014/main" id="{9DF823D9-37BB-9258-E4C6-1DB9F463C3CE}"/>
              </a:ext>
            </a:extLst>
          </xdr:cNvPr>
          <xdr:cNvCxnSpPr/>
        </xdr:nvCxnSpPr>
        <xdr:spPr>
          <a:xfrm>
            <a:off x="4741163" y="3780000"/>
            <a:ext cx="1209675" cy="0"/>
          </a:xfrm>
          <a:prstGeom prst="straightConnector1">
            <a:avLst/>
          </a:prstGeom>
          <a:noFill/>
          <a:ln w="9525" cap="flat" cmpd="sng">
            <a:solidFill>
              <a:srgbClr val="FFFFFF"/>
            </a:solidFill>
            <a:prstDash val="solid"/>
            <a:miter lim="8000"/>
            <a:headEnd type="none" w="sm" len="sm"/>
            <a:tailEnd type="none" w="sm" len="sm"/>
          </a:ln>
        </xdr:spPr>
      </xdr:cxnSp>
    </xdr:grpSp>
    <xdr:clientData fLocksWithSheet="0"/>
  </xdr:oneCellAnchor>
  <xdr:oneCellAnchor>
    <xdr:from>
      <xdr:col>0</xdr:col>
      <xdr:colOff>1724025</xdr:colOff>
      <xdr:row>20</xdr:row>
      <xdr:rowOff>5455</xdr:rowOff>
    </xdr:from>
    <xdr:ext cx="1228725" cy="276225"/>
    <xdr:sp macro="" textlink="">
      <xdr:nvSpPr>
        <xdr:cNvPr id="10" name="Shape 14">
          <a:extLst>
            <a:ext uri="{FF2B5EF4-FFF2-40B4-BE49-F238E27FC236}">
              <a16:creationId xmlns:a16="http://schemas.microsoft.com/office/drawing/2014/main" id="{DF8A2EA0-7F1F-4BCE-BB67-7E79BF34D50F}"/>
            </a:ext>
          </a:extLst>
        </xdr:cNvPr>
        <xdr:cNvSpPr/>
      </xdr:nvSpPr>
      <xdr:spPr>
        <a:xfrm>
          <a:off x="1724025" y="4044055"/>
          <a:ext cx="122872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DAFTAR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1704975</xdr:colOff>
      <xdr:row>10</xdr:row>
      <xdr:rowOff>154059</xdr:rowOff>
    </xdr:from>
    <xdr:ext cx="1247775" cy="276225"/>
    <xdr:sp macro="" textlink="">
      <xdr:nvSpPr>
        <xdr:cNvPr id="11" name="Shape 16">
          <a:extLst>
            <a:ext uri="{FF2B5EF4-FFF2-40B4-BE49-F238E27FC236}">
              <a16:creationId xmlns:a16="http://schemas.microsoft.com/office/drawing/2014/main" id="{3895632C-0B7B-4F50-A365-DCF4A44C327C}"/>
            </a:ext>
          </a:extLst>
        </xdr:cNvPr>
        <xdr:cNvSpPr/>
      </xdr:nvSpPr>
      <xdr:spPr>
        <a:xfrm>
          <a:off x="1704975" y="2220984"/>
          <a:ext cx="124777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CONTOH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1885950</xdr:colOff>
      <xdr:row>12</xdr:row>
      <xdr:rowOff>83459</xdr:rowOff>
    </xdr:from>
    <xdr:ext cx="885825" cy="276225"/>
    <xdr:sp macro="" textlink="">
      <xdr:nvSpPr>
        <xdr:cNvPr id="12" name="Shape 18">
          <a:hlinkClick xmlns:r="http://schemas.openxmlformats.org/officeDocument/2006/relationships" r:id="rId3"/>
          <a:extLst>
            <a:ext uri="{FF2B5EF4-FFF2-40B4-BE49-F238E27FC236}">
              <a16:creationId xmlns:a16="http://schemas.microsoft.com/office/drawing/2014/main" id="{6DAEACD3-B9BD-4CCD-B698-B32E104CF473}"/>
            </a:ext>
          </a:extLst>
        </xdr:cNvPr>
        <xdr:cNvSpPr/>
      </xdr:nvSpPr>
      <xdr:spPr>
        <a:xfrm>
          <a:off x="1885950" y="2550434"/>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 1</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95250</xdr:colOff>
      <xdr:row>0</xdr:row>
      <xdr:rowOff>0</xdr:rowOff>
    </xdr:from>
    <xdr:ext cx="1304925" cy="1323975"/>
    <xdr:pic>
      <xdr:nvPicPr>
        <xdr:cNvPr id="13" name="image2.png">
          <a:extLst>
            <a:ext uri="{FF2B5EF4-FFF2-40B4-BE49-F238E27FC236}">
              <a16:creationId xmlns:a16="http://schemas.microsoft.com/office/drawing/2014/main" id="{3D935342-3CDC-4211-856E-DE7C64CED342}"/>
            </a:ext>
          </a:extLst>
        </xdr:cNvPr>
        <xdr:cNvPicPr preferRelativeResize="0"/>
      </xdr:nvPicPr>
      <xdr:blipFill>
        <a:blip xmlns:r="http://schemas.openxmlformats.org/officeDocument/2006/relationships" r:embed="rId4" cstate="print"/>
        <a:stretch>
          <a:fillRect/>
        </a:stretch>
      </xdr:blipFill>
      <xdr:spPr>
        <a:xfrm>
          <a:off x="95250" y="0"/>
          <a:ext cx="1304925" cy="1323975"/>
        </a:xfrm>
        <a:prstGeom prst="rect">
          <a:avLst/>
        </a:prstGeom>
        <a:noFill/>
      </xdr:spPr>
    </xdr:pic>
    <xdr:clientData fLocksWithSheet="0"/>
  </xdr:oneCellAnchor>
  <xdr:oneCellAnchor>
    <xdr:from>
      <xdr:col>0</xdr:col>
      <xdr:colOff>1885950</xdr:colOff>
      <xdr:row>14</xdr:row>
      <xdr:rowOff>183218</xdr:rowOff>
    </xdr:from>
    <xdr:ext cx="885825" cy="276225"/>
    <xdr:sp macro="" textlink="">
      <xdr:nvSpPr>
        <xdr:cNvPr id="15" name="Shape 18">
          <a:hlinkClick xmlns:r="http://schemas.openxmlformats.org/officeDocument/2006/relationships" r:id="rId5"/>
          <a:extLst>
            <a:ext uri="{FF2B5EF4-FFF2-40B4-BE49-F238E27FC236}">
              <a16:creationId xmlns:a16="http://schemas.microsoft.com/office/drawing/2014/main" id="{5CD001A6-3032-4819-AB40-104003661462}"/>
            </a:ext>
          </a:extLst>
        </xdr:cNvPr>
        <xdr:cNvSpPr/>
      </xdr:nvSpPr>
      <xdr:spPr>
        <a:xfrm>
          <a:off x="1885950" y="3050243"/>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a:t>
          </a:r>
          <a:r>
            <a:rPr lang="en-US" sz="1100" b="1" strike="noStrike" baseline="0">
              <a:solidFill>
                <a:srgbClr val="000000"/>
              </a:solidFill>
              <a:latin typeface="Calibri"/>
              <a:ea typeface="Calibri"/>
              <a:cs typeface="Calibri"/>
              <a:sym typeface="Calibri"/>
            </a:rPr>
            <a:t> 2</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1895475</xdr:colOff>
      <xdr:row>23</xdr:row>
      <xdr:rowOff>164026</xdr:rowOff>
    </xdr:from>
    <xdr:ext cx="885825" cy="285750"/>
    <xdr:sp macro="" textlink="">
      <xdr:nvSpPr>
        <xdr:cNvPr id="16" name="Shape 7">
          <a:hlinkClick xmlns:r="http://schemas.openxmlformats.org/officeDocument/2006/relationships" r:id="rId6"/>
          <a:extLst>
            <a:ext uri="{FF2B5EF4-FFF2-40B4-BE49-F238E27FC236}">
              <a16:creationId xmlns:a16="http://schemas.microsoft.com/office/drawing/2014/main" id="{97582302-13E1-4526-BDD9-54CC205D660F}"/>
            </a:ext>
          </a:extLst>
        </xdr:cNvPr>
        <xdr:cNvSpPr/>
      </xdr:nvSpPr>
      <xdr:spPr>
        <a:xfrm>
          <a:off x="1895475" y="4802701"/>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a:t>
          </a:r>
          <a:r>
            <a:rPr lang="en-US" sz="1100" b="1" strike="noStrike" baseline="0">
              <a:solidFill>
                <a:schemeClr val="tx1"/>
              </a:solidFill>
              <a:latin typeface="Calibri"/>
              <a:ea typeface="Calibri"/>
              <a:cs typeface="Calibri"/>
              <a:sym typeface="Calibri"/>
            </a:rPr>
            <a:t> 2</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1885949</xdr:colOff>
      <xdr:row>17</xdr:row>
      <xdr:rowOff>107220</xdr:rowOff>
    </xdr:from>
    <xdr:ext cx="885825" cy="276225"/>
    <xdr:sp macro="" textlink="">
      <xdr:nvSpPr>
        <xdr:cNvPr id="17" name="Shape 18">
          <a:hlinkClick xmlns:r="http://schemas.openxmlformats.org/officeDocument/2006/relationships" r:id="rId7"/>
          <a:extLst>
            <a:ext uri="{FF2B5EF4-FFF2-40B4-BE49-F238E27FC236}">
              <a16:creationId xmlns:a16="http://schemas.microsoft.com/office/drawing/2014/main" id="{52E2D520-E58F-470F-B2E6-B142E1001912}"/>
            </a:ext>
          </a:extLst>
        </xdr:cNvPr>
        <xdr:cNvSpPr/>
      </xdr:nvSpPr>
      <xdr:spPr>
        <a:xfrm>
          <a:off x="1885949" y="3545745"/>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a:t>
          </a:r>
          <a:r>
            <a:rPr lang="en-US" sz="1100" b="1" strike="noStrike" baseline="0">
              <a:solidFill>
                <a:srgbClr val="000000"/>
              </a:solidFill>
              <a:latin typeface="Calibri"/>
              <a:ea typeface="Calibri"/>
              <a:cs typeface="Calibri"/>
              <a:sym typeface="Calibri"/>
            </a:rPr>
            <a:t> 3</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1893661</xdr:colOff>
      <xdr:row>26</xdr:row>
      <xdr:rowOff>45499</xdr:rowOff>
    </xdr:from>
    <xdr:ext cx="885825" cy="285750"/>
    <xdr:sp macro="" textlink="">
      <xdr:nvSpPr>
        <xdr:cNvPr id="18" name="Shape 7">
          <a:hlinkClick xmlns:r="http://schemas.openxmlformats.org/officeDocument/2006/relationships" r:id="rId8"/>
          <a:extLst>
            <a:ext uri="{FF2B5EF4-FFF2-40B4-BE49-F238E27FC236}">
              <a16:creationId xmlns:a16="http://schemas.microsoft.com/office/drawing/2014/main" id="{D6EAB14A-C79F-4D1E-8E76-272867EEAD90}"/>
            </a:ext>
          </a:extLst>
        </xdr:cNvPr>
        <xdr:cNvSpPr/>
      </xdr:nvSpPr>
      <xdr:spPr>
        <a:xfrm>
          <a:off x="1893661" y="5284249"/>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a:t>
          </a:r>
          <a:r>
            <a:rPr lang="en-US" sz="1100" b="1" strike="noStrike" baseline="0">
              <a:solidFill>
                <a:schemeClr val="tx1"/>
              </a:solidFill>
              <a:latin typeface="Calibri"/>
              <a:ea typeface="Calibri"/>
              <a:cs typeface="Calibri"/>
              <a:sym typeface="Calibri"/>
            </a:rPr>
            <a:t> 3</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twoCellAnchor editAs="oneCell">
    <xdr:from>
      <xdr:col>0</xdr:col>
      <xdr:colOff>1828800</xdr:colOff>
      <xdr:row>0</xdr:row>
      <xdr:rowOff>142875</xdr:rowOff>
    </xdr:from>
    <xdr:to>
      <xdr:col>0</xdr:col>
      <xdr:colOff>2876824</xdr:colOff>
      <xdr:row>5</xdr:row>
      <xdr:rowOff>119670</xdr:rowOff>
    </xdr:to>
    <xdr:pic>
      <xdr:nvPicPr>
        <xdr:cNvPr id="19" name="Picture 18">
          <a:extLst>
            <a:ext uri="{FF2B5EF4-FFF2-40B4-BE49-F238E27FC236}">
              <a16:creationId xmlns:a16="http://schemas.microsoft.com/office/drawing/2014/main" id="{95D7B45C-05F5-41A5-A027-3C6C748533C1}"/>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828800" y="142875"/>
          <a:ext cx="1048024" cy="104359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15</xdr:col>
      <xdr:colOff>72058</xdr:colOff>
      <xdr:row>64</xdr:row>
      <xdr:rowOff>85662</xdr:rowOff>
    </xdr:from>
    <xdr:to>
      <xdr:col>16</xdr:col>
      <xdr:colOff>366845</xdr:colOff>
      <xdr:row>64</xdr:row>
      <xdr:rowOff>85662</xdr:rowOff>
    </xdr:to>
    <xdr:cxnSp macro="">
      <xdr:nvCxnSpPr>
        <xdr:cNvPr id="2" name="Straight Connector 1">
          <a:extLst>
            <a:ext uri="{FF2B5EF4-FFF2-40B4-BE49-F238E27FC236}">
              <a16:creationId xmlns:a16="http://schemas.microsoft.com/office/drawing/2014/main" id="{584D710F-062C-457C-B1D0-D9CF1053D2A4}"/>
            </a:ext>
          </a:extLst>
        </xdr:cNvPr>
        <xdr:cNvCxnSpPr/>
      </xdr:nvCxnSpPr>
      <xdr:spPr>
        <a:xfrm>
          <a:off x="20617483" y="13277787"/>
          <a:ext cx="87581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0</xdr:col>
      <xdr:colOff>0</xdr:colOff>
      <xdr:row>0</xdr:row>
      <xdr:rowOff>0</xdr:rowOff>
    </xdr:from>
    <xdr:ext cx="1552575" cy="13144500"/>
    <xdr:sp macro="" textlink="">
      <xdr:nvSpPr>
        <xdr:cNvPr id="3" name="Shape 3">
          <a:extLst>
            <a:ext uri="{FF2B5EF4-FFF2-40B4-BE49-F238E27FC236}">
              <a16:creationId xmlns:a16="http://schemas.microsoft.com/office/drawing/2014/main" id="{88F54C4A-E465-46CC-AB4A-2684940F00FD}"/>
            </a:ext>
          </a:extLst>
        </xdr:cNvPr>
        <xdr:cNvSpPr/>
      </xdr:nvSpPr>
      <xdr:spPr>
        <a:xfrm>
          <a:off x="0" y="0"/>
          <a:ext cx="1552575" cy="13144500"/>
        </a:xfrm>
        <a:prstGeom prst="rect">
          <a:avLst/>
        </a:prstGeom>
        <a:solidFill>
          <a:srgbClr val="FFFFFF"/>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1543050</xdr:colOff>
      <xdr:row>0</xdr:row>
      <xdr:rowOff>0</xdr:rowOff>
    </xdr:from>
    <xdr:ext cx="1571625" cy="13154025"/>
    <xdr:sp macro="" textlink="">
      <xdr:nvSpPr>
        <xdr:cNvPr id="4" name="Shape 5">
          <a:extLst>
            <a:ext uri="{FF2B5EF4-FFF2-40B4-BE49-F238E27FC236}">
              <a16:creationId xmlns:a16="http://schemas.microsoft.com/office/drawing/2014/main" id="{D272110F-17CC-4FC7-B0B2-F6ED86D95821}"/>
            </a:ext>
          </a:extLst>
        </xdr:cNvPr>
        <xdr:cNvSpPr/>
      </xdr:nvSpPr>
      <xdr:spPr>
        <a:xfrm>
          <a:off x="1543050" y="0"/>
          <a:ext cx="1571625" cy="13154025"/>
        </a:xfrm>
        <a:prstGeom prst="rect">
          <a:avLst/>
        </a:prstGeom>
        <a:solidFill>
          <a:srgbClr val="FC9100"/>
        </a:solidFill>
        <a:ln w="12700" cap="flat" cmpd="sng">
          <a:solidFill>
            <a:srgbClr val="1D3155"/>
          </a:solidFill>
          <a:prstDash val="solid"/>
          <a:miter lim="8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1895475</xdr:colOff>
      <xdr:row>19</xdr:row>
      <xdr:rowOff>31869</xdr:rowOff>
    </xdr:from>
    <xdr:ext cx="885825" cy="285750"/>
    <xdr:sp macro="" textlink="">
      <xdr:nvSpPr>
        <xdr:cNvPr id="5" name="Shape 7">
          <a:hlinkClick xmlns:r="http://schemas.openxmlformats.org/officeDocument/2006/relationships" r:id="rId1"/>
          <a:extLst>
            <a:ext uri="{FF2B5EF4-FFF2-40B4-BE49-F238E27FC236}">
              <a16:creationId xmlns:a16="http://schemas.microsoft.com/office/drawing/2014/main" id="{2A5C8511-92C2-4D0F-BCE5-49259EB423E4}"/>
            </a:ext>
          </a:extLst>
        </xdr:cNvPr>
        <xdr:cNvSpPr/>
      </xdr:nvSpPr>
      <xdr:spPr>
        <a:xfrm>
          <a:off x="1895475" y="4213344"/>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1</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19050</xdr:colOff>
      <xdr:row>5</xdr:row>
      <xdr:rowOff>70382</xdr:rowOff>
    </xdr:from>
    <xdr:ext cx="1447800" cy="666750"/>
    <xdr:sp macro="" textlink="">
      <xdr:nvSpPr>
        <xdr:cNvPr id="6" name="Shape 8">
          <a:extLst>
            <a:ext uri="{FF2B5EF4-FFF2-40B4-BE49-F238E27FC236}">
              <a16:creationId xmlns:a16="http://schemas.microsoft.com/office/drawing/2014/main" id="{07677677-DC45-41DA-977B-4AAFE0D2A500}"/>
            </a:ext>
          </a:extLst>
        </xdr:cNvPr>
        <xdr:cNvSpPr/>
      </xdr:nvSpPr>
      <xdr:spPr>
        <a:xfrm>
          <a:off x="19050" y="1451507"/>
          <a:ext cx="1447800" cy="666750"/>
        </a:xfrm>
        <a:prstGeom prst="rect">
          <a:avLst/>
        </a:prstGeom>
        <a:solidFill>
          <a:srgbClr val="FFFFFF"/>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rgbClr val="000000"/>
              </a:solidFill>
              <a:latin typeface="Calibri"/>
              <a:ea typeface="Calibri"/>
              <a:cs typeface="Calibri"/>
              <a:sym typeface="Calibri"/>
            </a:rPr>
            <a:t>LABORATORIUM AKUNTANSI MENENGAH</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1847850</xdr:colOff>
      <xdr:row>6</xdr:row>
      <xdr:rowOff>30381</xdr:rowOff>
    </xdr:from>
    <xdr:ext cx="942975" cy="295275"/>
    <xdr:sp macro="" textlink="">
      <xdr:nvSpPr>
        <xdr:cNvPr id="7" name="Shape 11">
          <a:hlinkClick xmlns:r="http://schemas.openxmlformats.org/officeDocument/2006/relationships" r:id="rId2"/>
          <a:extLst>
            <a:ext uri="{FF2B5EF4-FFF2-40B4-BE49-F238E27FC236}">
              <a16:creationId xmlns:a16="http://schemas.microsoft.com/office/drawing/2014/main" id="{3762AFA8-4AFA-40D3-BAC8-963BAAC536E8}"/>
            </a:ext>
          </a:extLst>
        </xdr:cNvPr>
        <xdr:cNvSpPr/>
      </xdr:nvSpPr>
      <xdr:spPr>
        <a:xfrm>
          <a:off x="1847850" y="1611531"/>
          <a:ext cx="942975" cy="29527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7674" dir="2700000" algn="tl"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DASHBOARD</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1714500</xdr:colOff>
      <xdr:row>8</xdr:row>
      <xdr:rowOff>28340</xdr:rowOff>
    </xdr:from>
    <xdr:ext cx="1209675" cy="38100"/>
    <xdr:grpSp>
      <xdr:nvGrpSpPr>
        <xdr:cNvPr id="8" name="Shape 2">
          <a:extLst>
            <a:ext uri="{FF2B5EF4-FFF2-40B4-BE49-F238E27FC236}">
              <a16:creationId xmlns:a16="http://schemas.microsoft.com/office/drawing/2014/main" id="{F2A55205-F5A1-4C33-9C82-95F651D106AA}"/>
            </a:ext>
          </a:extLst>
        </xdr:cNvPr>
        <xdr:cNvGrpSpPr/>
      </xdr:nvGrpSpPr>
      <xdr:grpSpPr>
        <a:xfrm>
          <a:off x="1714500" y="1762378"/>
          <a:ext cx="1209675" cy="38100"/>
          <a:chOff x="4741163" y="3780000"/>
          <a:chExt cx="1209675" cy="0"/>
        </a:xfrm>
      </xdr:grpSpPr>
      <xdr:cxnSp macro="">
        <xdr:nvCxnSpPr>
          <xdr:cNvPr id="9" name="Shape 12">
            <a:extLst>
              <a:ext uri="{FF2B5EF4-FFF2-40B4-BE49-F238E27FC236}">
                <a16:creationId xmlns:a16="http://schemas.microsoft.com/office/drawing/2014/main" id="{B35E3418-DC80-C2AA-E983-2866C83B3F30}"/>
              </a:ext>
            </a:extLst>
          </xdr:cNvPr>
          <xdr:cNvCxnSpPr/>
        </xdr:nvCxnSpPr>
        <xdr:spPr>
          <a:xfrm>
            <a:off x="4741163" y="3780000"/>
            <a:ext cx="1209675" cy="0"/>
          </a:xfrm>
          <a:prstGeom prst="straightConnector1">
            <a:avLst/>
          </a:prstGeom>
          <a:noFill/>
          <a:ln w="9525" cap="flat" cmpd="sng">
            <a:solidFill>
              <a:srgbClr val="FFFFFF"/>
            </a:solidFill>
            <a:prstDash val="solid"/>
            <a:miter lim="8000"/>
            <a:headEnd type="none" w="sm" len="sm"/>
            <a:tailEnd type="none" w="sm" len="sm"/>
          </a:ln>
        </xdr:spPr>
      </xdr:cxnSp>
    </xdr:grpSp>
    <xdr:clientData fLocksWithSheet="0"/>
  </xdr:oneCellAnchor>
  <xdr:oneCellAnchor>
    <xdr:from>
      <xdr:col>0</xdr:col>
      <xdr:colOff>1724025</xdr:colOff>
      <xdr:row>17</xdr:row>
      <xdr:rowOff>146644</xdr:rowOff>
    </xdr:from>
    <xdr:ext cx="1228725" cy="276225"/>
    <xdr:sp macro="" textlink="">
      <xdr:nvSpPr>
        <xdr:cNvPr id="10" name="Shape 14">
          <a:extLst>
            <a:ext uri="{FF2B5EF4-FFF2-40B4-BE49-F238E27FC236}">
              <a16:creationId xmlns:a16="http://schemas.microsoft.com/office/drawing/2014/main" id="{91DE8926-3431-4F9B-8337-B60E9EA7353A}"/>
            </a:ext>
          </a:extLst>
        </xdr:cNvPr>
        <xdr:cNvSpPr/>
      </xdr:nvSpPr>
      <xdr:spPr>
        <a:xfrm>
          <a:off x="1724025" y="3928069"/>
          <a:ext cx="122872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DAFTAR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1704975</xdr:colOff>
      <xdr:row>8</xdr:row>
      <xdr:rowOff>196974</xdr:rowOff>
    </xdr:from>
    <xdr:ext cx="1247775" cy="276225"/>
    <xdr:sp macro="" textlink="">
      <xdr:nvSpPr>
        <xdr:cNvPr id="11" name="Shape 16">
          <a:extLst>
            <a:ext uri="{FF2B5EF4-FFF2-40B4-BE49-F238E27FC236}">
              <a16:creationId xmlns:a16="http://schemas.microsoft.com/office/drawing/2014/main" id="{22D011CE-EDC2-42FA-A2EA-D8900BD2B814}"/>
            </a:ext>
          </a:extLst>
        </xdr:cNvPr>
        <xdr:cNvSpPr/>
      </xdr:nvSpPr>
      <xdr:spPr>
        <a:xfrm>
          <a:off x="1704975" y="2178174"/>
          <a:ext cx="124777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CONTOH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1885950</xdr:colOff>
      <xdr:row>10</xdr:row>
      <xdr:rowOff>111255</xdr:rowOff>
    </xdr:from>
    <xdr:ext cx="885825" cy="276225"/>
    <xdr:sp macro="" textlink="">
      <xdr:nvSpPr>
        <xdr:cNvPr id="12" name="Shape 18">
          <a:hlinkClick xmlns:r="http://schemas.openxmlformats.org/officeDocument/2006/relationships" r:id="rId3"/>
          <a:extLst>
            <a:ext uri="{FF2B5EF4-FFF2-40B4-BE49-F238E27FC236}">
              <a16:creationId xmlns:a16="http://schemas.microsoft.com/office/drawing/2014/main" id="{E31891C4-701E-4650-B795-60143BBEEEE2}"/>
            </a:ext>
          </a:extLst>
        </xdr:cNvPr>
        <xdr:cNvSpPr/>
      </xdr:nvSpPr>
      <xdr:spPr>
        <a:xfrm>
          <a:off x="1885950" y="2492505"/>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 1</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95250</xdr:colOff>
      <xdr:row>0</xdr:row>
      <xdr:rowOff>0</xdr:rowOff>
    </xdr:from>
    <xdr:ext cx="1304925" cy="1323975"/>
    <xdr:pic>
      <xdr:nvPicPr>
        <xdr:cNvPr id="13" name="image2.png">
          <a:extLst>
            <a:ext uri="{FF2B5EF4-FFF2-40B4-BE49-F238E27FC236}">
              <a16:creationId xmlns:a16="http://schemas.microsoft.com/office/drawing/2014/main" id="{F8CF5525-71D3-490B-9321-829478A1FDDE}"/>
            </a:ext>
          </a:extLst>
        </xdr:cNvPr>
        <xdr:cNvPicPr preferRelativeResize="0"/>
      </xdr:nvPicPr>
      <xdr:blipFill>
        <a:blip xmlns:r="http://schemas.openxmlformats.org/officeDocument/2006/relationships" r:embed="rId4" cstate="print"/>
        <a:stretch>
          <a:fillRect/>
        </a:stretch>
      </xdr:blipFill>
      <xdr:spPr>
        <a:xfrm>
          <a:off x="95250" y="0"/>
          <a:ext cx="1304925" cy="1323975"/>
        </a:xfrm>
        <a:prstGeom prst="rect">
          <a:avLst/>
        </a:prstGeom>
        <a:noFill/>
      </xdr:spPr>
    </xdr:pic>
    <xdr:clientData fLocksWithSheet="0"/>
  </xdr:oneCellAnchor>
  <xdr:oneCellAnchor>
    <xdr:from>
      <xdr:col>0</xdr:col>
      <xdr:colOff>1885950</xdr:colOff>
      <xdr:row>12</xdr:row>
      <xdr:rowOff>195895</xdr:rowOff>
    </xdr:from>
    <xdr:ext cx="885825" cy="276225"/>
    <xdr:sp macro="" textlink="">
      <xdr:nvSpPr>
        <xdr:cNvPr id="15" name="Shape 18">
          <a:hlinkClick xmlns:r="http://schemas.openxmlformats.org/officeDocument/2006/relationships" r:id="rId5"/>
          <a:extLst>
            <a:ext uri="{FF2B5EF4-FFF2-40B4-BE49-F238E27FC236}">
              <a16:creationId xmlns:a16="http://schemas.microsoft.com/office/drawing/2014/main" id="{17E9624D-97A1-4EF0-AA02-DBEDFB89ADD0}"/>
            </a:ext>
          </a:extLst>
        </xdr:cNvPr>
        <xdr:cNvSpPr/>
      </xdr:nvSpPr>
      <xdr:spPr>
        <a:xfrm>
          <a:off x="1885950" y="2977195"/>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a:t>
          </a:r>
          <a:r>
            <a:rPr lang="en-US" sz="1100" b="1" strike="noStrike" baseline="0">
              <a:solidFill>
                <a:srgbClr val="000000"/>
              </a:solidFill>
              <a:latin typeface="Calibri"/>
              <a:ea typeface="Calibri"/>
              <a:cs typeface="Calibri"/>
              <a:sym typeface="Calibri"/>
            </a:rPr>
            <a:t> 2</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1895475</xdr:colOff>
      <xdr:row>21</xdr:row>
      <xdr:rowOff>78429</xdr:rowOff>
    </xdr:from>
    <xdr:ext cx="885825" cy="285750"/>
    <xdr:sp macro="" textlink="">
      <xdr:nvSpPr>
        <xdr:cNvPr id="16" name="Shape 7">
          <a:hlinkClick xmlns:r="http://schemas.openxmlformats.org/officeDocument/2006/relationships" r:id="rId6"/>
          <a:extLst>
            <a:ext uri="{FF2B5EF4-FFF2-40B4-BE49-F238E27FC236}">
              <a16:creationId xmlns:a16="http://schemas.microsoft.com/office/drawing/2014/main" id="{6316D721-E15F-436D-9714-900A68ABE3DE}"/>
            </a:ext>
          </a:extLst>
        </xdr:cNvPr>
        <xdr:cNvSpPr/>
      </xdr:nvSpPr>
      <xdr:spPr>
        <a:xfrm>
          <a:off x="1895475" y="4669479"/>
          <a:ext cx="885825" cy="285750"/>
        </a:xfrm>
        <a:prstGeom prst="rect">
          <a:avLst/>
        </a:prstGeom>
        <a:solidFill>
          <a:schemeClr val="bg1"/>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a:t>
          </a:r>
          <a:r>
            <a:rPr lang="en-US" sz="1100" b="1" strike="noStrike" baseline="0">
              <a:solidFill>
                <a:schemeClr val="tx1"/>
              </a:solidFill>
              <a:latin typeface="Calibri"/>
              <a:ea typeface="Calibri"/>
              <a:cs typeface="Calibri"/>
              <a:sym typeface="Calibri"/>
            </a:rPr>
            <a:t> 2</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1885949</xdr:colOff>
      <xdr:row>15</xdr:row>
      <xdr:rowOff>66981</xdr:rowOff>
    </xdr:from>
    <xdr:ext cx="885825" cy="276225"/>
    <xdr:sp macro="" textlink="">
      <xdr:nvSpPr>
        <xdr:cNvPr id="17" name="Shape 18">
          <a:hlinkClick xmlns:r="http://schemas.openxmlformats.org/officeDocument/2006/relationships" r:id="rId7"/>
          <a:extLst>
            <a:ext uri="{FF2B5EF4-FFF2-40B4-BE49-F238E27FC236}">
              <a16:creationId xmlns:a16="http://schemas.microsoft.com/office/drawing/2014/main" id="{088B48E2-FE1A-4AD4-8FB8-E52DD1D5BCBB}"/>
            </a:ext>
          </a:extLst>
        </xdr:cNvPr>
        <xdr:cNvSpPr/>
      </xdr:nvSpPr>
      <xdr:spPr>
        <a:xfrm>
          <a:off x="1885949" y="3448356"/>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a:t>
          </a:r>
          <a:r>
            <a:rPr lang="en-US" sz="1100" b="1" strike="noStrike" baseline="0">
              <a:solidFill>
                <a:srgbClr val="000000"/>
              </a:solidFill>
              <a:latin typeface="Calibri"/>
              <a:ea typeface="Calibri"/>
              <a:cs typeface="Calibri"/>
              <a:sym typeface="Calibri"/>
            </a:rPr>
            <a:t> 3</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1893661</xdr:colOff>
      <xdr:row>23</xdr:row>
      <xdr:rowOff>141330</xdr:rowOff>
    </xdr:from>
    <xdr:ext cx="885825" cy="285750"/>
    <xdr:sp macro="" textlink="">
      <xdr:nvSpPr>
        <xdr:cNvPr id="18" name="Shape 7">
          <a:hlinkClick xmlns:r="http://schemas.openxmlformats.org/officeDocument/2006/relationships" r:id="rId8"/>
          <a:extLst>
            <a:ext uri="{FF2B5EF4-FFF2-40B4-BE49-F238E27FC236}">
              <a16:creationId xmlns:a16="http://schemas.microsoft.com/office/drawing/2014/main" id="{68AF3095-D8D6-4FD1-A17C-CBC3B62BB471}"/>
            </a:ext>
          </a:extLst>
        </xdr:cNvPr>
        <xdr:cNvSpPr/>
      </xdr:nvSpPr>
      <xdr:spPr>
        <a:xfrm>
          <a:off x="1893661" y="5132430"/>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a:t>
          </a:r>
          <a:r>
            <a:rPr lang="en-US" sz="1100" b="1" strike="noStrike" baseline="0">
              <a:solidFill>
                <a:schemeClr val="tx1"/>
              </a:solidFill>
              <a:latin typeface="Calibri"/>
              <a:ea typeface="Calibri"/>
              <a:cs typeface="Calibri"/>
              <a:sym typeface="Calibri"/>
            </a:rPr>
            <a:t> 3</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twoCellAnchor editAs="oneCell">
    <xdr:from>
      <xdr:col>0</xdr:col>
      <xdr:colOff>1790700</xdr:colOff>
      <xdr:row>0</xdr:row>
      <xdr:rowOff>123825</xdr:rowOff>
    </xdr:from>
    <xdr:to>
      <xdr:col>0</xdr:col>
      <xdr:colOff>2838724</xdr:colOff>
      <xdr:row>5</xdr:row>
      <xdr:rowOff>1462</xdr:rowOff>
    </xdr:to>
    <xdr:pic>
      <xdr:nvPicPr>
        <xdr:cNvPr id="19" name="Picture 18">
          <a:extLst>
            <a:ext uri="{FF2B5EF4-FFF2-40B4-BE49-F238E27FC236}">
              <a16:creationId xmlns:a16="http://schemas.microsoft.com/office/drawing/2014/main" id="{2F8F4926-B84F-43D0-BC5F-88C3E109784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790700" y="123825"/>
          <a:ext cx="1048024" cy="10435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17</xdr:col>
      <xdr:colOff>138559</xdr:colOff>
      <xdr:row>63</xdr:row>
      <xdr:rowOff>39510</xdr:rowOff>
    </xdr:from>
    <xdr:to>
      <xdr:col>18</xdr:col>
      <xdr:colOff>406919</xdr:colOff>
      <xdr:row>63</xdr:row>
      <xdr:rowOff>39510</xdr:rowOff>
    </xdr:to>
    <xdr:cxnSp macro="">
      <xdr:nvCxnSpPr>
        <xdr:cNvPr id="2" name="Straight Connector 1">
          <a:extLst>
            <a:ext uri="{FF2B5EF4-FFF2-40B4-BE49-F238E27FC236}">
              <a16:creationId xmlns:a16="http://schemas.microsoft.com/office/drawing/2014/main" id="{0A3DF42B-6A61-48DC-884C-EC194DBC6279}"/>
            </a:ext>
          </a:extLst>
        </xdr:cNvPr>
        <xdr:cNvCxnSpPr/>
      </xdr:nvCxnSpPr>
      <xdr:spPr>
        <a:xfrm>
          <a:off x="21103084" y="12993510"/>
          <a:ext cx="8779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0</xdr:col>
      <xdr:colOff>0</xdr:colOff>
      <xdr:row>0</xdr:row>
      <xdr:rowOff>0</xdr:rowOff>
    </xdr:from>
    <xdr:ext cx="1552575" cy="13144500"/>
    <xdr:sp macro="" textlink="">
      <xdr:nvSpPr>
        <xdr:cNvPr id="3" name="Shape 3">
          <a:extLst>
            <a:ext uri="{FF2B5EF4-FFF2-40B4-BE49-F238E27FC236}">
              <a16:creationId xmlns:a16="http://schemas.microsoft.com/office/drawing/2014/main" id="{84FFA954-CF62-4E2F-B7A9-EFE0C627B62F}"/>
            </a:ext>
          </a:extLst>
        </xdr:cNvPr>
        <xdr:cNvSpPr/>
      </xdr:nvSpPr>
      <xdr:spPr>
        <a:xfrm>
          <a:off x="0" y="0"/>
          <a:ext cx="1552575" cy="13144500"/>
        </a:xfrm>
        <a:prstGeom prst="rect">
          <a:avLst/>
        </a:prstGeom>
        <a:solidFill>
          <a:srgbClr val="FFFFFF"/>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1543050</xdr:colOff>
      <xdr:row>0</xdr:row>
      <xdr:rowOff>0</xdr:rowOff>
    </xdr:from>
    <xdr:ext cx="1571625" cy="13154025"/>
    <xdr:sp macro="" textlink="">
      <xdr:nvSpPr>
        <xdr:cNvPr id="4" name="Shape 5">
          <a:extLst>
            <a:ext uri="{FF2B5EF4-FFF2-40B4-BE49-F238E27FC236}">
              <a16:creationId xmlns:a16="http://schemas.microsoft.com/office/drawing/2014/main" id="{7851F9FA-5679-4ABC-8421-191237D100ED}"/>
            </a:ext>
          </a:extLst>
        </xdr:cNvPr>
        <xdr:cNvSpPr/>
      </xdr:nvSpPr>
      <xdr:spPr>
        <a:xfrm>
          <a:off x="1543050" y="0"/>
          <a:ext cx="1571625" cy="13154025"/>
        </a:xfrm>
        <a:prstGeom prst="rect">
          <a:avLst/>
        </a:prstGeom>
        <a:solidFill>
          <a:srgbClr val="FC9100"/>
        </a:solidFill>
        <a:ln w="12700" cap="flat" cmpd="sng">
          <a:solidFill>
            <a:srgbClr val="1D3155"/>
          </a:solidFill>
          <a:prstDash val="solid"/>
          <a:miter lim="8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1895475</xdr:colOff>
      <xdr:row>18</xdr:row>
      <xdr:rowOff>172442</xdr:rowOff>
    </xdr:from>
    <xdr:ext cx="885825" cy="285750"/>
    <xdr:sp macro="" textlink="">
      <xdr:nvSpPr>
        <xdr:cNvPr id="5" name="Shape 7">
          <a:hlinkClick xmlns:r="http://schemas.openxmlformats.org/officeDocument/2006/relationships" r:id="rId1"/>
          <a:extLst>
            <a:ext uri="{FF2B5EF4-FFF2-40B4-BE49-F238E27FC236}">
              <a16:creationId xmlns:a16="http://schemas.microsoft.com/office/drawing/2014/main" id="{FF0EDC37-6FEC-415D-8B8B-D7CD52B3A002}"/>
            </a:ext>
          </a:extLst>
        </xdr:cNvPr>
        <xdr:cNvSpPr/>
      </xdr:nvSpPr>
      <xdr:spPr>
        <a:xfrm>
          <a:off x="1895475" y="4115792"/>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1</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19050</xdr:colOff>
      <xdr:row>6</xdr:row>
      <xdr:rowOff>30038</xdr:rowOff>
    </xdr:from>
    <xdr:ext cx="1447800" cy="666750"/>
    <xdr:sp macro="" textlink="">
      <xdr:nvSpPr>
        <xdr:cNvPr id="6" name="Shape 8">
          <a:extLst>
            <a:ext uri="{FF2B5EF4-FFF2-40B4-BE49-F238E27FC236}">
              <a16:creationId xmlns:a16="http://schemas.microsoft.com/office/drawing/2014/main" id="{D4A2C6A7-D917-4EDD-A947-BC23C2EA76DF}"/>
            </a:ext>
          </a:extLst>
        </xdr:cNvPr>
        <xdr:cNvSpPr/>
      </xdr:nvSpPr>
      <xdr:spPr>
        <a:xfrm>
          <a:off x="19050" y="1420688"/>
          <a:ext cx="1447800" cy="666750"/>
        </a:xfrm>
        <a:prstGeom prst="rect">
          <a:avLst/>
        </a:prstGeom>
        <a:solidFill>
          <a:srgbClr val="FFFFFF"/>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rgbClr val="000000"/>
              </a:solidFill>
              <a:latin typeface="Calibri"/>
              <a:ea typeface="Calibri"/>
              <a:cs typeface="Calibri"/>
              <a:sym typeface="Calibri"/>
            </a:rPr>
            <a:t>LABORATORIUM AKUNTANSI MENENGAH</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1847850</xdr:colOff>
      <xdr:row>6</xdr:row>
      <xdr:rowOff>187507</xdr:rowOff>
    </xdr:from>
    <xdr:ext cx="942975" cy="295275"/>
    <xdr:sp macro="" textlink="">
      <xdr:nvSpPr>
        <xdr:cNvPr id="7" name="Shape 11">
          <a:hlinkClick xmlns:r="http://schemas.openxmlformats.org/officeDocument/2006/relationships" r:id="rId2"/>
          <a:extLst>
            <a:ext uri="{FF2B5EF4-FFF2-40B4-BE49-F238E27FC236}">
              <a16:creationId xmlns:a16="http://schemas.microsoft.com/office/drawing/2014/main" id="{96CF4C1D-0395-4294-9545-8B5859DA1EE1}"/>
            </a:ext>
          </a:extLst>
        </xdr:cNvPr>
        <xdr:cNvSpPr/>
      </xdr:nvSpPr>
      <xdr:spPr>
        <a:xfrm>
          <a:off x="1847850" y="1578157"/>
          <a:ext cx="942975" cy="29527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7674" dir="2700000" algn="tl"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DASHBOARD</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1757199</xdr:colOff>
      <xdr:row>8</xdr:row>
      <xdr:rowOff>190241</xdr:rowOff>
    </xdr:from>
    <xdr:ext cx="1209675" cy="38100"/>
    <xdr:grpSp>
      <xdr:nvGrpSpPr>
        <xdr:cNvPr id="8" name="Shape 2">
          <a:extLst>
            <a:ext uri="{FF2B5EF4-FFF2-40B4-BE49-F238E27FC236}">
              <a16:creationId xmlns:a16="http://schemas.microsoft.com/office/drawing/2014/main" id="{6314CEED-2282-4134-AE3B-CD8004436FE9}"/>
            </a:ext>
          </a:extLst>
        </xdr:cNvPr>
        <xdr:cNvGrpSpPr/>
      </xdr:nvGrpSpPr>
      <xdr:grpSpPr>
        <a:xfrm>
          <a:off x="1757199" y="1936491"/>
          <a:ext cx="1209675" cy="38100"/>
          <a:chOff x="4741163" y="3780000"/>
          <a:chExt cx="1209675" cy="0"/>
        </a:xfrm>
      </xdr:grpSpPr>
      <xdr:cxnSp macro="">
        <xdr:nvCxnSpPr>
          <xdr:cNvPr id="9" name="Shape 12">
            <a:extLst>
              <a:ext uri="{FF2B5EF4-FFF2-40B4-BE49-F238E27FC236}">
                <a16:creationId xmlns:a16="http://schemas.microsoft.com/office/drawing/2014/main" id="{22E9B9F7-1B2D-1803-CDBE-97E9E751B201}"/>
              </a:ext>
            </a:extLst>
          </xdr:cNvPr>
          <xdr:cNvCxnSpPr/>
        </xdr:nvCxnSpPr>
        <xdr:spPr>
          <a:xfrm>
            <a:off x="4741163" y="3780000"/>
            <a:ext cx="1209675" cy="0"/>
          </a:xfrm>
          <a:prstGeom prst="straightConnector1">
            <a:avLst/>
          </a:prstGeom>
          <a:noFill/>
          <a:ln w="9525" cap="flat" cmpd="sng">
            <a:solidFill>
              <a:srgbClr val="FFFFFF"/>
            </a:solidFill>
            <a:prstDash val="solid"/>
            <a:miter lim="8000"/>
            <a:headEnd type="none" w="sm" len="sm"/>
            <a:tailEnd type="none" w="sm" len="sm"/>
          </a:ln>
        </xdr:spPr>
      </xdr:cxnSp>
    </xdr:grpSp>
    <xdr:clientData fLocksWithSheet="0"/>
  </xdr:oneCellAnchor>
  <xdr:oneCellAnchor>
    <xdr:from>
      <xdr:col>0</xdr:col>
      <xdr:colOff>1724025</xdr:colOff>
      <xdr:row>17</xdr:row>
      <xdr:rowOff>249467</xdr:rowOff>
    </xdr:from>
    <xdr:ext cx="1228725" cy="276225"/>
    <xdr:sp macro="" textlink="">
      <xdr:nvSpPr>
        <xdr:cNvPr id="10" name="Shape 14">
          <a:extLst>
            <a:ext uri="{FF2B5EF4-FFF2-40B4-BE49-F238E27FC236}">
              <a16:creationId xmlns:a16="http://schemas.microsoft.com/office/drawing/2014/main" id="{D83E763B-BF26-4FAE-A388-A550799ACDD6}"/>
            </a:ext>
          </a:extLst>
        </xdr:cNvPr>
        <xdr:cNvSpPr/>
      </xdr:nvSpPr>
      <xdr:spPr>
        <a:xfrm>
          <a:off x="1724025" y="3840392"/>
          <a:ext cx="122872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DAFTAR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1704975</xdr:colOff>
      <xdr:row>9</xdr:row>
      <xdr:rowOff>141821</xdr:rowOff>
    </xdr:from>
    <xdr:ext cx="1247775" cy="276225"/>
    <xdr:sp macro="" textlink="">
      <xdr:nvSpPr>
        <xdr:cNvPr id="11" name="Shape 16">
          <a:extLst>
            <a:ext uri="{FF2B5EF4-FFF2-40B4-BE49-F238E27FC236}">
              <a16:creationId xmlns:a16="http://schemas.microsoft.com/office/drawing/2014/main" id="{20BAFBE8-BACA-43E4-90AA-E209794B9A68}"/>
            </a:ext>
          </a:extLst>
        </xdr:cNvPr>
        <xdr:cNvSpPr/>
      </xdr:nvSpPr>
      <xdr:spPr>
        <a:xfrm>
          <a:off x="1704975" y="2132546"/>
          <a:ext cx="124777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CONTOH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1885950</xdr:colOff>
      <xdr:row>11</xdr:row>
      <xdr:rowOff>46229</xdr:rowOff>
    </xdr:from>
    <xdr:ext cx="885825" cy="276225"/>
    <xdr:sp macro="" textlink="">
      <xdr:nvSpPr>
        <xdr:cNvPr id="12" name="Shape 18">
          <a:hlinkClick xmlns:r="http://schemas.openxmlformats.org/officeDocument/2006/relationships" r:id="rId3"/>
          <a:extLst>
            <a:ext uri="{FF2B5EF4-FFF2-40B4-BE49-F238E27FC236}">
              <a16:creationId xmlns:a16="http://schemas.microsoft.com/office/drawing/2014/main" id="{5679BDEE-CC3A-4AEE-95A1-417E596B5906}"/>
            </a:ext>
          </a:extLst>
        </xdr:cNvPr>
        <xdr:cNvSpPr/>
      </xdr:nvSpPr>
      <xdr:spPr>
        <a:xfrm>
          <a:off x="1885950" y="2437004"/>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 1</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95250</xdr:colOff>
      <xdr:row>0</xdr:row>
      <xdr:rowOff>0</xdr:rowOff>
    </xdr:from>
    <xdr:ext cx="1304925" cy="1323975"/>
    <xdr:pic>
      <xdr:nvPicPr>
        <xdr:cNvPr id="13" name="image2.png">
          <a:extLst>
            <a:ext uri="{FF2B5EF4-FFF2-40B4-BE49-F238E27FC236}">
              <a16:creationId xmlns:a16="http://schemas.microsoft.com/office/drawing/2014/main" id="{E22E2E89-E87E-46AB-96A2-CC6041E0CF55}"/>
            </a:ext>
          </a:extLst>
        </xdr:cNvPr>
        <xdr:cNvPicPr preferRelativeResize="0"/>
      </xdr:nvPicPr>
      <xdr:blipFill>
        <a:blip xmlns:r="http://schemas.openxmlformats.org/officeDocument/2006/relationships" r:embed="rId4" cstate="print"/>
        <a:stretch>
          <a:fillRect/>
        </a:stretch>
      </xdr:blipFill>
      <xdr:spPr>
        <a:xfrm>
          <a:off x="95250" y="0"/>
          <a:ext cx="1304925" cy="1323975"/>
        </a:xfrm>
        <a:prstGeom prst="rect">
          <a:avLst/>
        </a:prstGeom>
        <a:noFill/>
      </xdr:spPr>
    </xdr:pic>
    <xdr:clientData fLocksWithSheet="0"/>
  </xdr:oneCellAnchor>
  <xdr:oneCellAnchor>
    <xdr:from>
      <xdr:col>0</xdr:col>
      <xdr:colOff>1885950</xdr:colOff>
      <xdr:row>13</xdr:row>
      <xdr:rowOff>120995</xdr:rowOff>
    </xdr:from>
    <xdr:ext cx="885825" cy="276225"/>
    <xdr:sp macro="" textlink="">
      <xdr:nvSpPr>
        <xdr:cNvPr id="15" name="Shape 18">
          <a:hlinkClick xmlns:r="http://schemas.openxmlformats.org/officeDocument/2006/relationships" r:id="rId5"/>
          <a:extLst>
            <a:ext uri="{FF2B5EF4-FFF2-40B4-BE49-F238E27FC236}">
              <a16:creationId xmlns:a16="http://schemas.microsoft.com/office/drawing/2014/main" id="{1E57FD69-AA5C-43A4-A008-21DC644F783B}"/>
            </a:ext>
          </a:extLst>
        </xdr:cNvPr>
        <xdr:cNvSpPr/>
      </xdr:nvSpPr>
      <xdr:spPr>
        <a:xfrm>
          <a:off x="1885950" y="2911820"/>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a:t>
          </a:r>
          <a:r>
            <a:rPr lang="en-US" sz="1100" b="1" strike="noStrike" baseline="0">
              <a:solidFill>
                <a:srgbClr val="000000"/>
              </a:solidFill>
              <a:latin typeface="Calibri"/>
              <a:ea typeface="Calibri"/>
              <a:cs typeface="Calibri"/>
              <a:sym typeface="Calibri"/>
            </a:rPr>
            <a:t> 2</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1895475</xdr:colOff>
      <xdr:row>20</xdr:row>
      <xdr:rowOff>220745</xdr:rowOff>
    </xdr:from>
    <xdr:ext cx="885825" cy="285750"/>
    <xdr:sp macro="" textlink="">
      <xdr:nvSpPr>
        <xdr:cNvPr id="16" name="Shape 7">
          <a:hlinkClick xmlns:r="http://schemas.openxmlformats.org/officeDocument/2006/relationships" r:id="rId6"/>
          <a:extLst>
            <a:ext uri="{FF2B5EF4-FFF2-40B4-BE49-F238E27FC236}">
              <a16:creationId xmlns:a16="http://schemas.microsoft.com/office/drawing/2014/main" id="{4581F95B-3150-4AA8-AECF-D06ED84B1F85}"/>
            </a:ext>
          </a:extLst>
        </xdr:cNvPr>
        <xdr:cNvSpPr/>
      </xdr:nvSpPr>
      <xdr:spPr>
        <a:xfrm>
          <a:off x="1895475" y="4564145"/>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a:t>
          </a:r>
          <a:r>
            <a:rPr lang="en-US" sz="1100" b="1" strike="noStrike" baseline="0">
              <a:solidFill>
                <a:schemeClr val="tx1"/>
              </a:solidFill>
              <a:latin typeface="Calibri"/>
              <a:ea typeface="Calibri"/>
              <a:cs typeface="Calibri"/>
              <a:sym typeface="Calibri"/>
            </a:rPr>
            <a:t> 2</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1885949</xdr:colOff>
      <xdr:row>15</xdr:row>
      <xdr:rowOff>179676</xdr:rowOff>
    </xdr:from>
    <xdr:ext cx="885825" cy="276225"/>
    <xdr:sp macro="" textlink="">
      <xdr:nvSpPr>
        <xdr:cNvPr id="17" name="Shape 18">
          <a:hlinkClick xmlns:r="http://schemas.openxmlformats.org/officeDocument/2006/relationships" r:id="rId7"/>
          <a:extLst>
            <a:ext uri="{FF2B5EF4-FFF2-40B4-BE49-F238E27FC236}">
              <a16:creationId xmlns:a16="http://schemas.microsoft.com/office/drawing/2014/main" id="{FF58BCA1-F7CB-4E29-B055-EDE95E46E082}"/>
            </a:ext>
          </a:extLst>
        </xdr:cNvPr>
        <xdr:cNvSpPr/>
      </xdr:nvSpPr>
      <xdr:spPr>
        <a:xfrm>
          <a:off x="1885949" y="3370551"/>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a:t>
          </a:r>
          <a:r>
            <a:rPr lang="en-US" sz="1100" b="1" strike="noStrike" baseline="0">
              <a:solidFill>
                <a:srgbClr val="000000"/>
              </a:solidFill>
              <a:latin typeface="Calibri"/>
              <a:ea typeface="Calibri"/>
              <a:cs typeface="Calibri"/>
              <a:sym typeface="Calibri"/>
            </a:rPr>
            <a:t> 3</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1893661</xdr:colOff>
      <xdr:row>22</xdr:row>
      <xdr:rowOff>178523</xdr:rowOff>
    </xdr:from>
    <xdr:ext cx="885825" cy="285750"/>
    <xdr:sp macro="" textlink="">
      <xdr:nvSpPr>
        <xdr:cNvPr id="18" name="Shape 7">
          <a:hlinkClick xmlns:r="http://schemas.openxmlformats.org/officeDocument/2006/relationships" r:id="rId8"/>
          <a:extLst>
            <a:ext uri="{FF2B5EF4-FFF2-40B4-BE49-F238E27FC236}">
              <a16:creationId xmlns:a16="http://schemas.microsoft.com/office/drawing/2014/main" id="{79656251-1BEE-41AE-8F89-D1D8F4AE0F01}"/>
            </a:ext>
          </a:extLst>
        </xdr:cNvPr>
        <xdr:cNvSpPr/>
      </xdr:nvSpPr>
      <xdr:spPr>
        <a:xfrm>
          <a:off x="1893661" y="5017223"/>
          <a:ext cx="885825" cy="285750"/>
        </a:xfrm>
        <a:prstGeom prst="rect">
          <a:avLst/>
        </a:prstGeom>
        <a:solidFill>
          <a:schemeClr val="bg1"/>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a:t>
          </a:r>
          <a:r>
            <a:rPr lang="en-US" sz="1100" b="1" strike="noStrike" baseline="0">
              <a:solidFill>
                <a:schemeClr val="tx1"/>
              </a:solidFill>
              <a:latin typeface="Calibri"/>
              <a:ea typeface="Calibri"/>
              <a:cs typeface="Calibri"/>
              <a:sym typeface="Calibri"/>
            </a:rPr>
            <a:t> 3</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twoCellAnchor editAs="oneCell">
    <xdr:from>
      <xdr:col>0</xdr:col>
      <xdr:colOff>1790700</xdr:colOff>
      <xdr:row>0</xdr:row>
      <xdr:rowOff>152400</xdr:rowOff>
    </xdr:from>
    <xdr:to>
      <xdr:col>0</xdr:col>
      <xdr:colOff>2838724</xdr:colOff>
      <xdr:row>5</xdr:row>
      <xdr:rowOff>5370</xdr:rowOff>
    </xdr:to>
    <xdr:pic>
      <xdr:nvPicPr>
        <xdr:cNvPr id="19" name="Picture 18">
          <a:extLst>
            <a:ext uri="{FF2B5EF4-FFF2-40B4-BE49-F238E27FC236}">
              <a16:creationId xmlns:a16="http://schemas.microsoft.com/office/drawing/2014/main" id="{87A83E4E-9265-4DE6-9397-0D295B7A83EC}"/>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790700" y="152400"/>
          <a:ext cx="1048024" cy="104359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oneCellAnchor>
    <xdr:from>
      <xdr:col>0</xdr:col>
      <xdr:colOff>0</xdr:colOff>
      <xdr:row>0</xdr:row>
      <xdr:rowOff>0</xdr:rowOff>
    </xdr:from>
    <xdr:ext cx="1552575" cy="13144500"/>
    <xdr:sp macro="" textlink="">
      <xdr:nvSpPr>
        <xdr:cNvPr id="2" name="Shape 3">
          <a:extLst>
            <a:ext uri="{FF2B5EF4-FFF2-40B4-BE49-F238E27FC236}">
              <a16:creationId xmlns:a16="http://schemas.microsoft.com/office/drawing/2014/main" id="{9D475FFB-4A85-4732-85C1-9CF5FD766384}"/>
            </a:ext>
          </a:extLst>
        </xdr:cNvPr>
        <xdr:cNvSpPr/>
      </xdr:nvSpPr>
      <xdr:spPr>
        <a:xfrm>
          <a:off x="0" y="0"/>
          <a:ext cx="1552575" cy="13144500"/>
        </a:xfrm>
        <a:prstGeom prst="rect">
          <a:avLst/>
        </a:prstGeom>
        <a:solidFill>
          <a:srgbClr val="FFFFFF"/>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1543050</xdr:colOff>
      <xdr:row>0</xdr:row>
      <xdr:rowOff>0</xdr:rowOff>
    </xdr:from>
    <xdr:ext cx="1571625" cy="13154025"/>
    <xdr:sp macro="" textlink="">
      <xdr:nvSpPr>
        <xdr:cNvPr id="3" name="Shape 5">
          <a:extLst>
            <a:ext uri="{FF2B5EF4-FFF2-40B4-BE49-F238E27FC236}">
              <a16:creationId xmlns:a16="http://schemas.microsoft.com/office/drawing/2014/main" id="{1BAA6CB4-DC68-451B-98FF-0771542A9826}"/>
            </a:ext>
          </a:extLst>
        </xdr:cNvPr>
        <xdr:cNvSpPr/>
      </xdr:nvSpPr>
      <xdr:spPr>
        <a:xfrm>
          <a:off x="1543050" y="0"/>
          <a:ext cx="1571625" cy="13154025"/>
        </a:xfrm>
        <a:prstGeom prst="rect">
          <a:avLst/>
        </a:prstGeom>
        <a:solidFill>
          <a:srgbClr val="FC9100"/>
        </a:solidFill>
        <a:ln w="12700" cap="flat" cmpd="sng">
          <a:solidFill>
            <a:srgbClr val="1D3155"/>
          </a:solidFill>
          <a:prstDash val="solid"/>
          <a:miter lim="8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1895475</xdr:colOff>
      <xdr:row>11</xdr:row>
      <xdr:rowOff>41101</xdr:rowOff>
    </xdr:from>
    <xdr:ext cx="885825" cy="285750"/>
    <xdr:sp macro="" textlink="">
      <xdr:nvSpPr>
        <xdr:cNvPr id="4" name="Shape 7">
          <a:hlinkClick xmlns:r="http://schemas.openxmlformats.org/officeDocument/2006/relationships" r:id="rId1"/>
          <a:extLst>
            <a:ext uri="{FF2B5EF4-FFF2-40B4-BE49-F238E27FC236}">
              <a16:creationId xmlns:a16="http://schemas.microsoft.com/office/drawing/2014/main" id="{82D3D003-1D70-43C7-9464-5019B32BCE92}"/>
            </a:ext>
          </a:extLst>
        </xdr:cNvPr>
        <xdr:cNvSpPr/>
      </xdr:nvSpPr>
      <xdr:spPr>
        <a:xfrm>
          <a:off x="1895475" y="3174826"/>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1</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19050</xdr:colOff>
      <xdr:row>5</xdr:row>
      <xdr:rowOff>270880</xdr:rowOff>
    </xdr:from>
    <xdr:ext cx="1447800" cy="666750"/>
    <xdr:sp macro="" textlink="">
      <xdr:nvSpPr>
        <xdr:cNvPr id="5" name="Shape 8">
          <a:extLst>
            <a:ext uri="{FF2B5EF4-FFF2-40B4-BE49-F238E27FC236}">
              <a16:creationId xmlns:a16="http://schemas.microsoft.com/office/drawing/2014/main" id="{F0A17647-27DA-4FC1-80AD-B53EBE301172}"/>
            </a:ext>
          </a:extLst>
        </xdr:cNvPr>
        <xdr:cNvSpPr/>
      </xdr:nvSpPr>
      <xdr:spPr>
        <a:xfrm>
          <a:off x="19050" y="1461505"/>
          <a:ext cx="1447800" cy="666750"/>
        </a:xfrm>
        <a:prstGeom prst="rect">
          <a:avLst/>
        </a:prstGeom>
        <a:solidFill>
          <a:srgbClr val="FFFFFF"/>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rgbClr val="000000"/>
              </a:solidFill>
              <a:latin typeface="Calibri"/>
              <a:ea typeface="Calibri"/>
              <a:cs typeface="Calibri"/>
              <a:sym typeface="Calibri"/>
            </a:rPr>
            <a:t>LABORATORIUM AKUNTANSI MENENGAH</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1847850</xdr:colOff>
      <xdr:row>5</xdr:row>
      <xdr:rowOff>422579</xdr:rowOff>
    </xdr:from>
    <xdr:ext cx="942975" cy="295275"/>
    <xdr:sp macro="" textlink="">
      <xdr:nvSpPr>
        <xdr:cNvPr id="6" name="Shape 11">
          <a:hlinkClick xmlns:r="http://schemas.openxmlformats.org/officeDocument/2006/relationships" r:id="rId2"/>
          <a:extLst>
            <a:ext uri="{FF2B5EF4-FFF2-40B4-BE49-F238E27FC236}">
              <a16:creationId xmlns:a16="http://schemas.microsoft.com/office/drawing/2014/main" id="{B9F6B579-C154-45F5-B2EF-92376E1372DF}"/>
            </a:ext>
          </a:extLst>
        </xdr:cNvPr>
        <xdr:cNvSpPr/>
      </xdr:nvSpPr>
      <xdr:spPr>
        <a:xfrm>
          <a:off x="1847850" y="1613204"/>
          <a:ext cx="942975" cy="29527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7674" dir="2700000" algn="tl"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DASHBOARD</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1706217</xdr:colOff>
      <xdr:row>7</xdr:row>
      <xdr:rowOff>83519</xdr:rowOff>
    </xdr:from>
    <xdr:ext cx="1209675" cy="38100"/>
    <xdr:grpSp>
      <xdr:nvGrpSpPr>
        <xdr:cNvPr id="7" name="Shape 2">
          <a:extLst>
            <a:ext uri="{FF2B5EF4-FFF2-40B4-BE49-F238E27FC236}">
              <a16:creationId xmlns:a16="http://schemas.microsoft.com/office/drawing/2014/main" id="{C5E9A3DD-58C6-49F6-B5A6-704016998C7F}"/>
            </a:ext>
          </a:extLst>
        </xdr:cNvPr>
        <xdr:cNvGrpSpPr/>
      </xdr:nvGrpSpPr>
      <xdr:grpSpPr>
        <a:xfrm>
          <a:off x="1706217" y="2000500"/>
          <a:ext cx="1209675" cy="38100"/>
          <a:chOff x="4741163" y="3780000"/>
          <a:chExt cx="1209675" cy="0"/>
        </a:xfrm>
      </xdr:grpSpPr>
      <xdr:cxnSp macro="">
        <xdr:nvCxnSpPr>
          <xdr:cNvPr id="8" name="Shape 12">
            <a:extLst>
              <a:ext uri="{FF2B5EF4-FFF2-40B4-BE49-F238E27FC236}">
                <a16:creationId xmlns:a16="http://schemas.microsoft.com/office/drawing/2014/main" id="{9940890B-50FC-577C-24CA-4358F3768E70}"/>
              </a:ext>
            </a:extLst>
          </xdr:cNvPr>
          <xdr:cNvCxnSpPr/>
        </xdr:nvCxnSpPr>
        <xdr:spPr>
          <a:xfrm>
            <a:off x="4741163" y="3780000"/>
            <a:ext cx="1209675" cy="0"/>
          </a:xfrm>
          <a:prstGeom prst="straightConnector1">
            <a:avLst/>
          </a:prstGeom>
          <a:noFill/>
          <a:ln w="9525" cap="flat" cmpd="sng">
            <a:solidFill>
              <a:srgbClr val="FFFFFF"/>
            </a:solidFill>
            <a:prstDash val="solid"/>
            <a:miter lim="8000"/>
            <a:headEnd type="none" w="sm" len="sm"/>
            <a:tailEnd type="none" w="sm" len="sm"/>
          </a:ln>
        </xdr:spPr>
      </xdr:cxnSp>
    </xdr:grpSp>
    <xdr:clientData fLocksWithSheet="0"/>
  </xdr:oneCellAnchor>
  <xdr:oneCellAnchor>
    <xdr:from>
      <xdr:col>0</xdr:col>
      <xdr:colOff>1724025</xdr:colOff>
      <xdr:row>10</xdr:row>
      <xdr:rowOff>16948</xdr:rowOff>
    </xdr:from>
    <xdr:ext cx="1228725" cy="276225"/>
    <xdr:sp macro="" textlink="">
      <xdr:nvSpPr>
        <xdr:cNvPr id="9" name="Shape 14">
          <a:extLst>
            <a:ext uri="{FF2B5EF4-FFF2-40B4-BE49-F238E27FC236}">
              <a16:creationId xmlns:a16="http://schemas.microsoft.com/office/drawing/2014/main" id="{AF5025C4-31F5-4AF6-A324-D6697228FD6C}"/>
            </a:ext>
          </a:extLst>
        </xdr:cNvPr>
        <xdr:cNvSpPr/>
      </xdr:nvSpPr>
      <xdr:spPr>
        <a:xfrm>
          <a:off x="1724025" y="2855398"/>
          <a:ext cx="122872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DAFTAR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1704975</xdr:colOff>
      <xdr:row>7</xdr:row>
      <xdr:rowOff>223206</xdr:rowOff>
    </xdr:from>
    <xdr:ext cx="1247775" cy="276225"/>
    <xdr:sp macro="" textlink="">
      <xdr:nvSpPr>
        <xdr:cNvPr id="10" name="Shape 16">
          <a:extLst>
            <a:ext uri="{FF2B5EF4-FFF2-40B4-BE49-F238E27FC236}">
              <a16:creationId xmlns:a16="http://schemas.microsoft.com/office/drawing/2014/main" id="{541C86E0-44DF-48FC-A401-EE2A3B14F818}"/>
            </a:ext>
          </a:extLst>
        </xdr:cNvPr>
        <xdr:cNvSpPr/>
      </xdr:nvSpPr>
      <xdr:spPr>
        <a:xfrm>
          <a:off x="1704975" y="2175831"/>
          <a:ext cx="124777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CONTOH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1885950</xdr:colOff>
      <xdr:row>8</xdr:row>
      <xdr:rowOff>237414</xdr:rowOff>
    </xdr:from>
    <xdr:ext cx="885825" cy="276225"/>
    <xdr:sp macro="" textlink="">
      <xdr:nvSpPr>
        <xdr:cNvPr id="11" name="Shape 18">
          <a:hlinkClick xmlns:r="http://schemas.openxmlformats.org/officeDocument/2006/relationships" r:id="rId3"/>
          <a:extLst>
            <a:ext uri="{FF2B5EF4-FFF2-40B4-BE49-F238E27FC236}">
              <a16:creationId xmlns:a16="http://schemas.microsoft.com/office/drawing/2014/main" id="{D9B50F58-0359-4F34-95BE-C61432A0464E}"/>
            </a:ext>
          </a:extLst>
        </xdr:cNvPr>
        <xdr:cNvSpPr/>
      </xdr:nvSpPr>
      <xdr:spPr>
        <a:xfrm>
          <a:off x="1885950" y="2485314"/>
          <a:ext cx="885825" cy="276225"/>
        </a:xfrm>
        <a:prstGeom prst="rect">
          <a:avLst/>
        </a:prstGeom>
        <a:solidFill>
          <a:schemeClr val="bg1"/>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95250</xdr:colOff>
      <xdr:row>0</xdr:row>
      <xdr:rowOff>0</xdr:rowOff>
    </xdr:from>
    <xdr:ext cx="1304925" cy="1323975"/>
    <xdr:pic>
      <xdr:nvPicPr>
        <xdr:cNvPr id="12" name="image2.png">
          <a:extLst>
            <a:ext uri="{FF2B5EF4-FFF2-40B4-BE49-F238E27FC236}">
              <a16:creationId xmlns:a16="http://schemas.microsoft.com/office/drawing/2014/main" id="{2F513033-6807-4BAE-A00F-3DF48EC567F6}"/>
            </a:ext>
          </a:extLst>
        </xdr:cNvPr>
        <xdr:cNvPicPr preferRelativeResize="0"/>
      </xdr:nvPicPr>
      <xdr:blipFill>
        <a:blip xmlns:r="http://schemas.openxmlformats.org/officeDocument/2006/relationships" r:embed="rId4" cstate="print"/>
        <a:stretch>
          <a:fillRect/>
        </a:stretch>
      </xdr:blipFill>
      <xdr:spPr>
        <a:xfrm>
          <a:off x="95250" y="0"/>
          <a:ext cx="1304925" cy="1323975"/>
        </a:xfrm>
        <a:prstGeom prst="rect">
          <a:avLst/>
        </a:prstGeom>
        <a:noFill/>
      </xdr:spPr>
    </xdr:pic>
    <xdr:clientData fLocksWithSheet="0"/>
  </xdr:oneCellAnchor>
  <xdr:oneCellAnchor>
    <xdr:from>
      <xdr:col>0</xdr:col>
      <xdr:colOff>1887213</xdr:colOff>
      <xdr:row>13</xdr:row>
      <xdr:rowOff>90219</xdr:rowOff>
    </xdr:from>
    <xdr:ext cx="885825" cy="285750"/>
    <xdr:sp macro="" textlink="">
      <xdr:nvSpPr>
        <xdr:cNvPr id="14" name="Shape 7">
          <a:hlinkClick xmlns:r="http://schemas.openxmlformats.org/officeDocument/2006/relationships" r:id="rId5"/>
          <a:extLst>
            <a:ext uri="{FF2B5EF4-FFF2-40B4-BE49-F238E27FC236}">
              <a16:creationId xmlns:a16="http://schemas.microsoft.com/office/drawing/2014/main" id="{1FCC4367-E893-4D01-89CF-8C2CB4D87CF3}"/>
            </a:ext>
          </a:extLst>
        </xdr:cNvPr>
        <xdr:cNvSpPr/>
      </xdr:nvSpPr>
      <xdr:spPr>
        <a:xfrm>
          <a:off x="1887213" y="3623994"/>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2</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twoCellAnchor editAs="oneCell">
    <xdr:from>
      <xdr:col>0</xdr:col>
      <xdr:colOff>1822174</xdr:colOff>
      <xdr:row>0</xdr:row>
      <xdr:rowOff>115957</xdr:rowOff>
    </xdr:from>
    <xdr:to>
      <xdr:col>1</xdr:col>
      <xdr:colOff>286024</xdr:colOff>
      <xdr:row>4</xdr:row>
      <xdr:rowOff>165711</xdr:rowOff>
    </xdr:to>
    <xdr:pic>
      <xdr:nvPicPr>
        <xdr:cNvPr id="15" name="Picture 14">
          <a:extLst>
            <a:ext uri="{FF2B5EF4-FFF2-40B4-BE49-F238E27FC236}">
              <a16:creationId xmlns:a16="http://schemas.microsoft.com/office/drawing/2014/main" id="{995DA903-95B2-4B3C-A1C3-02A99425A24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822174" y="115957"/>
          <a:ext cx="1048024" cy="103538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oneCellAnchor>
    <xdr:from>
      <xdr:col>0</xdr:col>
      <xdr:colOff>0</xdr:colOff>
      <xdr:row>0</xdr:row>
      <xdr:rowOff>0</xdr:rowOff>
    </xdr:from>
    <xdr:ext cx="1552575" cy="13144500"/>
    <xdr:sp macro="" textlink="">
      <xdr:nvSpPr>
        <xdr:cNvPr id="2" name="Shape 3">
          <a:extLst>
            <a:ext uri="{FF2B5EF4-FFF2-40B4-BE49-F238E27FC236}">
              <a16:creationId xmlns:a16="http://schemas.microsoft.com/office/drawing/2014/main" id="{293C0BFC-100A-401A-949B-C817282BB421}"/>
            </a:ext>
          </a:extLst>
        </xdr:cNvPr>
        <xdr:cNvSpPr/>
      </xdr:nvSpPr>
      <xdr:spPr>
        <a:xfrm>
          <a:off x="0" y="0"/>
          <a:ext cx="1552575" cy="13144500"/>
        </a:xfrm>
        <a:prstGeom prst="rect">
          <a:avLst/>
        </a:prstGeom>
        <a:solidFill>
          <a:srgbClr val="FFFFFF"/>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1543050</xdr:colOff>
      <xdr:row>0</xdr:row>
      <xdr:rowOff>0</xdr:rowOff>
    </xdr:from>
    <xdr:ext cx="1571625" cy="13154025"/>
    <xdr:sp macro="" textlink="">
      <xdr:nvSpPr>
        <xdr:cNvPr id="3" name="Shape 5">
          <a:extLst>
            <a:ext uri="{FF2B5EF4-FFF2-40B4-BE49-F238E27FC236}">
              <a16:creationId xmlns:a16="http://schemas.microsoft.com/office/drawing/2014/main" id="{BF215A68-75DC-4BF7-934F-139E241D18BF}"/>
            </a:ext>
          </a:extLst>
        </xdr:cNvPr>
        <xdr:cNvSpPr/>
      </xdr:nvSpPr>
      <xdr:spPr>
        <a:xfrm>
          <a:off x="1543050" y="0"/>
          <a:ext cx="1571625" cy="13154025"/>
        </a:xfrm>
        <a:prstGeom prst="rect">
          <a:avLst/>
        </a:prstGeom>
        <a:solidFill>
          <a:srgbClr val="FC9100"/>
        </a:solidFill>
        <a:ln w="12700" cap="flat" cmpd="sng">
          <a:solidFill>
            <a:srgbClr val="1D3155"/>
          </a:solidFill>
          <a:prstDash val="solid"/>
          <a:miter lim="8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1895475</xdr:colOff>
      <xdr:row>11</xdr:row>
      <xdr:rowOff>182702</xdr:rowOff>
    </xdr:from>
    <xdr:ext cx="885825" cy="285750"/>
    <xdr:sp macro="" textlink="">
      <xdr:nvSpPr>
        <xdr:cNvPr id="4" name="Shape 7">
          <a:hlinkClick xmlns:r="http://schemas.openxmlformats.org/officeDocument/2006/relationships" r:id="rId1"/>
          <a:extLst>
            <a:ext uri="{FF2B5EF4-FFF2-40B4-BE49-F238E27FC236}">
              <a16:creationId xmlns:a16="http://schemas.microsoft.com/office/drawing/2014/main" id="{F7CDD565-CE74-4FE1-A52C-B770A331CFAE}"/>
            </a:ext>
          </a:extLst>
        </xdr:cNvPr>
        <xdr:cNvSpPr/>
      </xdr:nvSpPr>
      <xdr:spPr>
        <a:xfrm>
          <a:off x="1895475" y="3221177"/>
          <a:ext cx="885825" cy="285750"/>
        </a:xfrm>
        <a:prstGeom prst="rect">
          <a:avLst/>
        </a:prstGeom>
        <a:solidFill>
          <a:schemeClr val="bg1"/>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1</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19050</xdr:colOff>
      <xdr:row>4</xdr:row>
      <xdr:rowOff>290525</xdr:rowOff>
    </xdr:from>
    <xdr:ext cx="1447800" cy="666750"/>
    <xdr:sp macro="" textlink="">
      <xdr:nvSpPr>
        <xdr:cNvPr id="5" name="Shape 8">
          <a:extLst>
            <a:ext uri="{FF2B5EF4-FFF2-40B4-BE49-F238E27FC236}">
              <a16:creationId xmlns:a16="http://schemas.microsoft.com/office/drawing/2014/main" id="{AE710545-A462-4271-A5E3-0FAEC89B4E60}"/>
            </a:ext>
          </a:extLst>
        </xdr:cNvPr>
        <xdr:cNvSpPr/>
      </xdr:nvSpPr>
      <xdr:spPr>
        <a:xfrm>
          <a:off x="19050" y="1462100"/>
          <a:ext cx="1447800" cy="666750"/>
        </a:xfrm>
        <a:prstGeom prst="rect">
          <a:avLst/>
        </a:prstGeom>
        <a:solidFill>
          <a:srgbClr val="FFFFFF"/>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rgbClr val="000000"/>
              </a:solidFill>
              <a:latin typeface="Calibri"/>
              <a:ea typeface="Calibri"/>
              <a:cs typeface="Calibri"/>
              <a:sym typeface="Calibri"/>
            </a:rPr>
            <a:t>LABORATORIUM AKUNTANSI MENENGAH</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1847850</xdr:colOff>
      <xdr:row>4</xdr:row>
      <xdr:rowOff>442224</xdr:rowOff>
    </xdr:from>
    <xdr:ext cx="942975" cy="295275"/>
    <xdr:sp macro="" textlink="">
      <xdr:nvSpPr>
        <xdr:cNvPr id="6" name="Shape 11">
          <a:hlinkClick xmlns:r="http://schemas.openxmlformats.org/officeDocument/2006/relationships" r:id="rId2"/>
          <a:extLst>
            <a:ext uri="{FF2B5EF4-FFF2-40B4-BE49-F238E27FC236}">
              <a16:creationId xmlns:a16="http://schemas.microsoft.com/office/drawing/2014/main" id="{1037A62B-7F9C-4A76-81AF-F522E99EEC9F}"/>
            </a:ext>
          </a:extLst>
        </xdr:cNvPr>
        <xdr:cNvSpPr/>
      </xdr:nvSpPr>
      <xdr:spPr>
        <a:xfrm>
          <a:off x="1847850" y="1613799"/>
          <a:ext cx="942975" cy="29527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7674" dir="2700000" algn="tl"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DASHBOARD</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1695450</xdr:colOff>
      <xdr:row>6</xdr:row>
      <xdr:rowOff>85125</xdr:rowOff>
    </xdr:from>
    <xdr:ext cx="1209675" cy="38100"/>
    <xdr:grpSp>
      <xdr:nvGrpSpPr>
        <xdr:cNvPr id="7" name="Shape 2">
          <a:extLst>
            <a:ext uri="{FF2B5EF4-FFF2-40B4-BE49-F238E27FC236}">
              <a16:creationId xmlns:a16="http://schemas.microsoft.com/office/drawing/2014/main" id="{EF4E4E0F-1F1D-4649-B714-15FA0284A649}"/>
            </a:ext>
          </a:extLst>
        </xdr:cNvPr>
        <xdr:cNvGrpSpPr/>
      </xdr:nvGrpSpPr>
      <xdr:grpSpPr>
        <a:xfrm>
          <a:off x="1695450" y="2044866"/>
          <a:ext cx="1209675" cy="38100"/>
          <a:chOff x="4741163" y="3780000"/>
          <a:chExt cx="1209675" cy="0"/>
        </a:xfrm>
      </xdr:grpSpPr>
      <xdr:cxnSp macro="">
        <xdr:nvCxnSpPr>
          <xdr:cNvPr id="8" name="Shape 12">
            <a:extLst>
              <a:ext uri="{FF2B5EF4-FFF2-40B4-BE49-F238E27FC236}">
                <a16:creationId xmlns:a16="http://schemas.microsoft.com/office/drawing/2014/main" id="{2EBD4525-7E60-8832-DB16-83C9342755B2}"/>
              </a:ext>
            </a:extLst>
          </xdr:cNvPr>
          <xdr:cNvCxnSpPr/>
        </xdr:nvCxnSpPr>
        <xdr:spPr>
          <a:xfrm>
            <a:off x="4741163" y="3780000"/>
            <a:ext cx="1209675" cy="0"/>
          </a:xfrm>
          <a:prstGeom prst="straightConnector1">
            <a:avLst/>
          </a:prstGeom>
          <a:noFill/>
          <a:ln w="9525" cap="flat" cmpd="sng">
            <a:solidFill>
              <a:srgbClr val="FFFFFF"/>
            </a:solidFill>
            <a:prstDash val="solid"/>
            <a:miter lim="8000"/>
            <a:headEnd type="none" w="sm" len="sm"/>
            <a:tailEnd type="none" w="sm" len="sm"/>
          </a:ln>
        </xdr:spPr>
      </xdr:cxnSp>
    </xdr:grpSp>
    <xdr:clientData fLocksWithSheet="0"/>
  </xdr:oneCellAnchor>
  <xdr:oneCellAnchor>
    <xdr:from>
      <xdr:col>0</xdr:col>
      <xdr:colOff>1724025</xdr:colOff>
      <xdr:row>10</xdr:row>
      <xdr:rowOff>53904</xdr:rowOff>
    </xdr:from>
    <xdr:ext cx="1228725" cy="276225"/>
    <xdr:sp macro="" textlink="">
      <xdr:nvSpPr>
        <xdr:cNvPr id="9" name="Shape 14">
          <a:extLst>
            <a:ext uri="{FF2B5EF4-FFF2-40B4-BE49-F238E27FC236}">
              <a16:creationId xmlns:a16="http://schemas.microsoft.com/office/drawing/2014/main" id="{A1A88A7D-37C8-4822-8C5C-A49843069985}"/>
            </a:ext>
          </a:extLst>
        </xdr:cNvPr>
        <xdr:cNvSpPr/>
      </xdr:nvSpPr>
      <xdr:spPr>
        <a:xfrm>
          <a:off x="1724025" y="2892354"/>
          <a:ext cx="122872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DAFTAR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1704975</xdr:colOff>
      <xdr:row>6</xdr:row>
      <xdr:rowOff>236822</xdr:rowOff>
    </xdr:from>
    <xdr:ext cx="1247775" cy="276225"/>
    <xdr:sp macro="" textlink="">
      <xdr:nvSpPr>
        <xdr:cNvPr id="10" name="Shape 16">
          <a:extLst>
            <a:ext uri="{FF2B5EF4-FFF2-40B4-BE49-F238E27FC236}">
              <a16:creationId xmlns:a16="http://schemas.microsoft.com/office/drawing/2014/main" id="{E2D6506E-8922-4996-B1B1-3442820EF64A}"/>
            </a:ext>
          </a:extLst>
        </xdr:cNvPr>
        <xdr:cNvSpPr/>
      </xdr:nvSpPr>
      <xdr:spPr>
        <a:xfrm>
          <a:off x="1704975" y="2179922"/>
          <a:ext cx="124777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CONTOH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1885950</xdr:colOff>
      <xdr:row>8</xdr:row>
      <xdr:rowOff>65081</xdr:rowOff>
    </xdr:from>
    <xdr:ext cx="885825" cy="276225"/>
    <xdr:sp macro="" textlink="">
      <xdr:nvSpPr>
        <xdr:cNvPr id="11" name="Shape 18">
          <a:hlinkClick xmlns:r="http://schemas.openxmlformats.org/officeDocument/2006/relationships" r:id="rId3"/>
          <a:extLst>
            <a:ext uri="{FF2B5EF4-FFF2-40B4-BE49-F238E27FC236}">
              <a16:creationId xmlns:a16="http://schemas.microsoft.com/office/drawing/2014/main" id="{64BCB88A-C8EB-41AE-9F40-FF62B25ED613}"/>
            </a:ext>
          </a:extLst>
        </xdr:cNvPr>
        <xdr:cNvSpPr/>
      </xdr:nvSpPr>
      <xdr:spPr>
        <a:xfrm>
          <a:off x="1885950" y="2503481"/>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95250</xdr:colOff>
      <xdr:row>0</xdr:row>
      <xdr:rowOff>0</xdr:rowOff>
    </xdr:from>
    <xdr:ext cx="1304925" cy="1323975"/>
    <xdr:pic>
      <xdr:nvPicPr>
        <xdr:cNvPr id="12" name="image2.png">
          <a:extLst>
            <a:ext uri="{FF2B5EF4-FFF2-40B4-BE49-F238E27FC236}">
              <a16:creationId xmlns:a16="http://schemas.microsoft.com/office/drawing/2014/main" id="{A47C49C8-1EC1-46E4-801D-F5571F6B2ED6}"/>
            </a:ext>
          </a:extLst>
        </xdr:cNvPr>
        <xdr:cNvPicPr preferRelativeResize="0"/>
      </xdr:nvPicPr>
      <xdr:blipFill>
        <a:blip xmlns:r="http://schemas.openxmlformats.org/officeDocument/2006/relationships" r:embed="rId4" cstate="print"/>
        <a:stretch>
          <a:fillRect/>
        </a:stretch>
      </xdr:blipFill>
      <xdr:spPr>
        <a:xfrm>
          <a:off x="95250" y="0"/>
          <a:ext cx="1304925" cy="1323975"/>
        </a:xfrm>
        <a:prstGeom prst="rect">
          <a:avLst/>
        </a:prstGeom>
        <a:noFill/>
      </xdr:spPr>
    </xdr:pic>
    <xdr:clientData fLocksWithSheet="0"/>
  </xdr:oneCellAnchor>
  <xdr:oneCellAnchor>
    <xdr:from>
      <xdr:col>0</xdr:col>
      <xdr:colOff>1887213</xdr:colOff>
      <xdr:row>14</xdr:row>
      <xdr:rowOff>40814</xdr:rowOff>
    </xdr:from>
    <xdr:ext cx="885825" cy="285750"/>
    <xdr:sp macro="" textlink="">
      <xdr:nvSpPr>
        <xdr:cNvPr id="14" name="Shape 7">
          <a:hlinkClick xmlns:r="http://schemas.openxmlformats.org/officeDocument/2006/relationships" r:id="rId5"/>
          <a:extLst>
            <a:ext uri="{FF2B5EF4-FFF2-40B4-BE49-F238E27FC236}">
              <a16:creationId xmlns:a16="http://schemas.microsoft.com/office/drawing/2014/main" id="{5EAA26E4-C255-4A73-A1F4-52CF2650B8CA}"/>
            </a:ext>
          </a:extLst>
        </xdr:cNvPr>
        <xdr:cNvSpPr/>
      </xdr:nvSpPr>
      <xdr:spPr>
        <a:xfrm>
          <a:off x="1887213" y="3679364"/>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2</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twoCellAnchor editAs="oneCell">
    <xdr:from>
      <xdr:col>0</xdr:col>
      <xdr:colOff>1828800</xdr:colOff>
      <xdr:row>0</xdr:row>
      <xdr:rowOff>114300</xdr:rowOff>
    </xdr:from>
    <xdr:to>
      <xdr:col>0</xdr:col>
      <xdr:colOff>2876824</xdr:colOff>
      <xdr:row>3</xdr:row>
      <xdr:rowOff>149559</xdr:rowOff>
    </xdr:to>
    <xdr:pic>
      <xdr:nvPicPr>
        <xdr:cNvPr id="15" name="Picture 14">
          <a:extLst>
            <a:ext uri="{FF2B5EF4-FFF2-40B4-BE49-F238E27FC236}">
              <a16:creationId xmlns:a16="http://schemas.microsoft.com/office/drawing/2014/main" id="{3DE489BF-2B8B-4EE6-AF4E-33059CB37D3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828800" y="114300"/>
          <a:ext cx="1048024" cy="103538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oneCellAnchor>
    <xdr:from>
      <xdr:col>0</xdr:col>
      <xdr:colOff>0</xdr:colOff>
      <xdr:row>0</xdr:row>
      <xdr:rowOff>0</xdr:rowOff>
    </xdr:from>
    <xdr:ext cx="1552575" cy="13144500"/>
    <xdr:sp macro="" textlink="">
      <xdr:nvSpPr>
        <xdr:cNvPr id="15" name="Shape 3">
          <a:extLst>
            <a:ext uri="{FF2B5EF4-FFF2-40B4-BE49-F238E27FC236}">
              <a16:creationId xmlns:a16="http://schemas.microsoft.com/office/drawing/2014/main" id="{0BB34F3B-ECF4-4D55-9F29-5D97E031FCCB}"/>
            </a:ext>
          </a:extLst>
        </xdr:cNvPr>
        <xdr:cNvSpPr/>
      </xdr:nvSpPr>
      <xdr:spPr>
        <a:xfrm>
          <a:off x="0" y="0"/>
          <a:ext cx="1552575" cy="13144500"/>
        </a:xfrm>
        <a:prstGeom prst="rect">
          <a:avLst/>
        </a:prstGeom>
        <a:solidFill>
          <a:srgbClr val="FFFFFF"/>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1543050</xdr:colOff>
      <xdr:row>0</xdr:row>
      <xdr:rowOff>0</xdr:rowOff>
    </xdr:from>
    <xdr:ext cx="1571625" cy="13154025"/>
    <xdr:sp macro="" textlink="">
      <xdr:nvSpPr>
        <xdr:cNvPr id="16" name="Shape 5">
          <a:extLst>
            <a:ext uri="{FF2B5EF4-FFF2-40B4-BE49-F238E27FC236}">
              <a16:creationId xmlns:a16="http://schemas.microsoft.com/office/drawing/2014/main" id="{95AF4980-9B74-4C94-A03C-4F12823B72E9}"/>
            </a:ext>
          </a:extLst>
        </xdr:cNvPr>
        <xdr:cNvSpPr/>
      </xdr:nvSpPr>
      <xdr:spPr>
        <a:xfrm>
          <a:off x="1543050" y="0"/>
          <a:ext cx="1571625" cy="13154025"/>
        </a:xfrm>
        <a:prstGeom prst="rect">
          <a:avLst/>
        </a:prstGeom>
        <a:solidFill>
          <a:srgbClr val="FC9100"/>
        </a:solidFill>
        <a:ln w="12700" cap="flat" cmpd="sng">
          <a:solidFill>
            <a:srgbClr val="1D3155"/>
          </a:solidFill>
          <a:prstDash val="solid"/>
          <a:miter lim="8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1895475</xdr:colOff>
      <xdr:row>11</xdr:row>
      <xdr:rowOff>36104</xdr:rowOff>
    </xdr:from>
    <xdr:ext cx="885825" cy="285750"/>
    <xdr:sp macro="" textlink="">
      <xdr:nvSpPr>
        <xdr:cNvPr id="17" name="Shape 7">
          <a:hlinkClick xmlns:r="http://schemas.openxmlformats.org/officeDocument/2006/relationships" r:id="rId1"/>
          <a:extLst>
            <a:ext uri="{FF2B5EF4-FFF2-40B4-BE49-F238E27FC236}">
              <a16:creationId xmlns:a16="http://schemas.microsoft.com/office/drawing/2014/main" id="{CC47EBD0-A24C-4489-A58C-8D5B7D022ACD}"/>
            </a:ext>
          </a:extLst>
        </xdr:cNvPr>
        <xdr:cNvSpPr/>
      </xdr:nvSpPr>
      <xdr:spPr>
        <a:xfrm>
          <a:off x="1895475" y="3198404"/>
          <a:ext cx="885825" cy="285750"/>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1</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19050</xdr:colOff>
      <xdr:row>3</xdr:row>
      <xdr:rowOff>269954</xdr:rowOff>
    </xdr:from>
    <xdr:ext cx="1447800" cy="666750"/>
    <xdr:sp macro="" textlink="">
      <xdr:nvSpPr>
        <xdr:cNvPr id="18" name="Shape 8">
          <a:extLst>
            <a:ext uri="{FF2B5EF4-FFF2-40B4-BE49-F238E27FC236}">
              <a16:creationId xmlns:a16="http://schemas.microsoft.com/office/drawing/2014/main" id="{E2D24E4D-1747-4002-A838-9A1C7EB8532B}"/>
            </a:ext>
          </a:extLst>
        </xdr:cNvPr>
        <xdr:cNvSpPr/>
      </xdr:nvSpPr>
      <xdr:spPr>
        <a:xfrm>
          <a:off x="19050" y="1451054"/>
          <a:ext cx="1447800" cy="666750"/>
        </a:xfrm>
        <a:prstGeom prst="rect">
          <a:avLst/>
        </a:prstGeom>
        <a:solidFill>
          <a:srgbClr val="FFFFFF"/>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rgbClr val="000000"/>
              </a:solidFill>
              <a:latin typeface="Calibri"/>
              <a:ea typeface="Calibri"/>
              <a:cs typeface="Calibri"/>
              <a:sym typeface="Calibri"/>
            </a:rPr>
            <a:t>LABORATORIUM AKUNTANSI MENENGAH</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1847850</xdr:colOff>
      <xdr:row>4</xdr:row>
      <xdr:rowOff>129758</xdr:rowOff>
    </xdr:from>
    <xdr:ext cx="942975" cy="295275"/>
    <xdr:sp macro="" textlink="">
      <xdr:nvSpPr>
        <xdr:cNvPr id="19" name="Shape 11">
          <a:hlinkClick xmlns:r="http://schemas.openxmlformats.org/officeDocument/2006/relationships" r:id="rId2"/>
          <a:extLst>
            <a:ext uri="{FF2B5EF4-FFF2-40B4-BE49-F238E27FC236}">
              <a16:creationId xmlns:a16="http://schemas.microsoft.com/office/drawing/2014/main" id="{CD1B344D-6F1E-4E4B-A049-C24326AF1DEE}"/>
            </a:ext>
          </a:extLst>
        </xdr:cNvPr>
        <xdr:cNvSpPr/>
      </xdr:nvSpPr>
      <xdr:spPr>
        <a:xfrm>
          <a:off x="1847850" y="1606133"/>
          <a:ext cx="942975" cy="29527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7674" dir="2700000" algn="tl"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DASHBOARD</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oneCellAnchor>
    <xdr:from>
      <xdr:col>0</xdr:col>
      <xdr:colOff>1697182</xdr:colOff>
      <xdr:row>5</xdr:row>
      <xdr:rowOff>240959</xdr:rowOff>
    </xdr:from>
    <xdr:ext cx="1209675" cy="38100"/>
    <xdr:grpSp>
      <xdr:nvGrpSpPr>
        <xdr:cNvPr id="20" name="Shape 2">
          <a:extLst>
            <a:ext uri="{FF2B5EF4-FFF2-40B4-BE49-F238E27FC236}">
              <a16:creationId xmlns:a16="http://schemas.microsoft.com/office/drawing/2014/main" id="{2E0D9678-8666-455C-B13B-9AC8B384130B}"/>
            </a:ext>
          </a:extLst>
        </xdr:cNvPr>
        <xdr:cNvGrpSpPr/>
      </xdr:nvGrpSpPr>
      <xdr:grpSpPr>
        <a:xfrm>
          <a:off x="1697182" y="2018959"/>
          <a:ext cx="1209675" cy="38100"/>
          <a:chOff x="4741163" y="3780000"/>
          <a:chExt cx="1209675" cy="0"/>
        </a:xfrm>
      </xdr:grpSpPr>
      <xdr:cxnSp macro="">
        <xdr:nvCxnSpPr>
          <xdr:cNvPr id="21" name="Shape 12">
            <a:extLst>
              <a:ext uri="{FF2B5EF4-FFF2-40B4-BE49-F238E27FC236}">
                <a16:creationId xmlns:a16="http://schemas.microsoft.com/office/drawing/2014/main" id="{C82DF8F0-4856-F0A9-1CD4-0CC400BC5645}"/>
              </a:ext>
            </a:extLst>
          </xdr:cNvPr>
          <xdr:cNvCxnSpPr/>
        </xdr:nvCxnSpPr>
        <xdr:spPr>
          <a:xfrm>
            <a:off x="4741163" y="3780000"/>
            <a:ext cx="1209675" cy="0"/>
          </a:xfrm>
          <a:prstGeom prst="straightConnector1">
            <a:avLst/>
          </a:prstGeom>
          <a:noFill/>
          <a:ln w="9525" cap="flat" cmpd="sng">
            <a:solidFill>
              <a:srgbClr val="FFFFFF"/>
            </a:solidFill>
            <a:prstDash val="solid"/>
            <a:miter lim="8000"/>
            <a:headEnd type="none" w="sm" len="sm"/>
            <a:tailEnd type="none" w="sm" len="sm"/>
          </a:ln>
        </xdr:spPr>
      </xdr:cxnSp>
    </xdr:grpSp>
    <xdr:clientData fLocksWithSheet="0"/>
  </xdr:oneCellAnchor>
  <xdr:oneCellAnchor>
    <xdr:from>
      <xdr:col>0</xdr:col>
      <xdr:colOff>1724025</xdr:colOff>
      <xdr:row>9</xdr:row>
      <xdr:rowOff>113012</xdr:rowOff>
    </xdr:from>
    <xdr:ext cx="1228725" cy="276225"/>
    <xdr:sp macro="" textlink="">
      <xdr:nvSpPr>
        <xdr:cNvPr id="22" name="Shape 14">
          <a:extLst>
            <a:ext uri="{FF2B5EF4-FFF2-40B4-BE49-F238E27FC236}">
              <a16:creationId xmlns:a16="http://schemas.microsoft.com/office/drawing/2014/main" id="{888245A0-8AB7-4149-B92B-8B9764480E96}"/>
            </a:ext>
          </a:extLst>
        </xdr:cNvPr>
        <xdr:cNvSpPr/>
      </xdr:nvSpPr>
      <xdr:spPr>
        <a:xfrm>
          <a:off x="1724025" y="2875262"/>
          <a:ext cx="122872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DAFTAR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1704975</xdr:colOff>
      <xdr:row>6</xdr:row>
      <xdr:rowOff>115481</xdr:rowOff>
    </xdr:from>
    <xdr:ext cx="1247775" cy="276225"/>
    <xdr:sp macro="" textlink="">
      <xdr:nvSpPr>
        <xdr:cNvPr id="23" name="Shape 16">
          <a:extLst>
            <a:ext uri="{FF2B5EF4-FFF2-40B4-BE49-F238E27FC236}">
              <a16:creationId xmlns:a16="http://schemas.microsoft.com/office/drawing/2014/main" id="{60CEABBC-A3A0-476B-88CB-FCC8ED6CAB03}"/>
            </a:ext>
          </a:extLst>
        </xdr:cNvPr>
        <xdr:cNvSpPr/>
      </xdr:nvSpPr>
      <xdr:spPr>
        <a:xfrm>
          <a:off x="1704975" y="2182406"/>
          <a:ext cx="1247775" cy="276225"/>
        </a:xfrm>
        <a:prstGeom prst="rect">
          <a:avLst/>
        </a:prstGeom>
        <a:solidFill>
          <a:srgbClr val="FC9100"/>
        </a:solidFill>
        <a:ln>
          <a:noFill/>
        </a:ln>
      </xdr:spPr>
      <xdr:txBody>
        <a:bodyPr spcFirstLastPara="1" wrap="square" lIns="90000" tIns="45000" rIns="90000" bIns="45000" anchor="t" anchorCtr="0">
          <a:noAutofit/>
        </a:bodyPr>
        <a:lstStyle/>
        <a:p>
          <a:pPr marL="0" lvl="0" indent="0" algn="ctr" rtl="0">
            <a:lnSpc>
              <a:spcPct val="100000"/>
            </a:lnSpc>
            <a:spcBef>
              <a:spcPts val="0"/>
            </a:spcBef>
            <a:spcAft>
              <a:spcPts val="0"/>
            </a:spcAft>
            <a:buNone/>
          </a:pPr>
          <a:r>
            <a:rPr lang="en-US" sz="1100" b="0" strike="noStrike">
              <a:solidFill>
                <a:schemeClr val="lt1"/>
              </a:solidFill>
              <a:latin typeface="Calibri"/>
              <a:ea typeface="Calibri"/>
              <a:cs typeface="Calibri"/>
              <a:sym typeface="Calibri"/>
            </a:rPr>
            <a:t>CONTOH KASUS</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1885950</xdr:colOff>
      <xdr:row>7</xdr:row>
      <xdr:rowOff>136167</xdr:rowOff>
    </xdr:from>
    <xdr:ext cx="885825" cy="276225"/>
    <xdr:sp macro="" textlink="">
      <xdr:nvSpPr>
        <xdr:cNvPr id="24" name="Shape 18">
          <a:hlinkClick xmlns:r="http://schemas.openxmlformats.org/officeDocument/2006/relationships" r:id="rId3"/>
          <a:extLst>
            <a:ext uri="{FF2B5EF4-FFF2-40B4-BE49-F238E27FC236}">
              <a16:creationId xmlns:a16="http://schemas.microsoft.com/office/drawing/2014/main" id="{66592BDB-6FCC-4EF6-9E8C-926A9B16F6C8}"/>
            </a:ext>
          </a:extLst>
        </xdr:cNvPr>
        <xdr:cNvSpPr/>
      </xdr:nvSpPr>
      <xdr:spPr>
        <a:xfrm>
          <a:off x="1885950" y="2498367"/>
          <a:ext cx="885825" cy="276225"/>
        </a:xfrm>
        <a:prstGeom prst="rect">
          <a:avLst/>
        </a:prstGeom>
        <a:solidFill>
          <a:srgbClr val="FC9100"/>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COKAS</a:t>
          </a:r>
          <a:endParaRPr sz="1100" b="0"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95250</xdr:colOff>
      <xdr:row>0</xdr:row>
      <xdr:rowOff>0</xdr:rowOff>
    </xdr:from>
    <xdr:ext cx="1304925" cy="1323975"/>
    <xdr:pic>
      <xdr:nvPicPr>
        <xdr:cNvPr id="25" name="image2.png">
          <a:extLst>
            <a:ext uri="{FF2B5EF4-FFF2-40B4-BE49-F238E27FC236}">
              <a16:creationId xmlns:a16="http://schemas.microsoft.com/office/drawing/2014/main" id="{D38308C3-4E39-4A35-9234-88BD772A2906}"/>
            </a:ext>
          </a:extLst>
        </xdr:cNvPr>
        <xdr:cNvPicPr preferRelativeResize="0"/>
      </xdr:nvPicPr>
      <xdr:blipFill>
        <a:blip xmlns:r="http://schemas.openxmlformats.org/officeDocument/2006/relationships" r:embed="rId4" cstate="print"/>
        <a:stretch>
          <a:fillRect/>
        </a:stretch>
      </xdr:blipFill>
      <xdr:spPr>
        <a:xfrm>
          <a:off x="95250" y="0"/>
          <a:ext cx="1304925" cy="1323975"/>
        </a:xfrm>
        <a:prstGeom prst="rect">
          <a:avLst/>
        </a:prstGeom>
        <a:noFill/>
      </xdr:spPr>
    </xdr:pic>
    <xdr:clientData fLocksWithSheet="0"/>
  </xdr:oneCellAnchor>
  <xdr:oneCellAnchor>
    <xdr:from>
      <xdr:col>0</xdr:col>
      <xdr:colOff>1887213</xdr:colOff>
      <xdr:row>13</xdr:row>
      <xdr:rowOff>75966</xdr:rowOff>
    </xdr:from>
    <xdr:ext cx="885825" cy="285750"/>
    <xdr:sp macro="" textlink="">
      <xdr:nvSpPr>
        <xdr:cNvPr id="27" name="Shape 7">
          <a:hlinkClick xmlns:r="http://schemas.openxmlformats.org/officeDocument/2006/relationships" r:id="rId5"/>
          <a:extLst>
            <a:ext uri="{FF2B5EF4-FFF2-40B4-BE49-F238E27FC236}">
              <a16:creationId xmlns:a16="http://schemas.microsoft.com/office/drawing/2014/main" id="{91B6D3FF-9EC1-4161-8D96-ADFBD19AF99A}"/>
            </a:ext>
          </a:extLst>
        </xdr:cNvPr>
        <xdr:cNvSpPr/>
      </xdr:nvSpPr>
      <xdr:spPr>
        <a:xfrm>
          <a:off x="1887213" y="3638316"/>
          <a:ext cx="885825" cy="285750"/>
        </a:xfrm>
        <a:prstGeom prst="rect">
          <a:avLst/>
        </a:prstGeom>
        <a:solidFill>
          <a:schemeClr val="bg1"/>
        </a:solidFill>
        <a:ln w="12700" cap="flat" cmpd="sng">
          <a:solidFill>
            <a:srgbClr val="000000"/>
          </a:solidFill>
          <a:prstDash val="solid"/>
          <a:miter lim="8000"/>
          <a:headEnd type="none" w="sm" len="sm"/>
          <a:tailEnd type="none" w="sm" len="sm"/>
        </a:ln>
        <a:effectLst>
          <a:outerShdw blurRad="50760" dist="38160" dir="10800000" algn="r" rotWithShape="0">
            <a:srgbClr val="000000">
              <a:alpha val="40000"/>
            </a:srgbClr>
          </a:outerShdw>
        </a:effectLst>
      </xdr:spPr>
      <xdr:txBody>
        <a:bodyPr spcFirstLastPara="1" wrap="square" lIns="90000" tIns="45000" rIns="90000" bIns="45000" anchor="ctr" anchorCtr="0">
          <a:noAutofit/>
        </a:bodyPr>
        <a:lstStyle/>
        <a:p>
          <a:pPr marL="0" lvl="0" indent="0" algn="ctr" rtl="0">
            <a:lnSpc>
              <a:spcPct val="100000"/>
            </a:lnSpc>
            <a:spcBef>
              <a:spcPts val="0"/>
            </a:spcBef>
            <a:spcAft>
              <a:spcPts val="0"/>
            </a:spcAft>
            <a:buNone/>
          </a:pPr>
          <a:r>
            <a:rPr lang="en-US" sz="1100" b="1" strike="noStrike">
              <a:solidFill>
                <a:schemeClr val="tx1"/>
              </a:solidFill>
              <a:latin typeface="Calibri"/>
              <a:ea typeface="Calibri"/>
              <a:cs typeface="Calibri"/>
              <a:sym typeface="Calibri"/>
            </a:rPr>
            <a:t>KASUS 2</a:t>
          </a:r>
          <a:endParaRPr sz="1100" b="0" strike="noStrike">
            <a:solidFill>
              <a:schemeClr val="tx1"/>
            </a:solidFill>
            <a:latin typeface="Times New Roman"/>
            <a:ea typeface="Times New Roman"/>
            <a:cs typeface="Times New Roman"/>
            <a:sym typeface="Times New Roman"/>
          </a:endParaRPr>
        </a:p>
      </xdr:txBody>
    </xdr:sp>
    <xdr:clientData fLocksWithSheet="0"/>
  </xdr:oneCellAnchor>
  <xdr:twoCellAnchor editAs="oneCell">
    <xdr:from>
      <xdr:col>0</xdr:col>
      <xdr:colOff>1801090</xdr:colOff>
      <xdr:row>0</xdr:row>
      <xdr:rowOff>129886</xdr:rowOff>
    </xdr:from>
    <xdr:to>
      <xdr:col>1</xdr:col>
      <xdr:colOff>156137</xdr:colOff>
      <xdr:row>2</xdr:row>
      <xdr:rowOff>282043</xdr:rowOff>
    </xdr:to>
    <xdr:pic>
      <xdr:nvPicPr>
        <xdr:cNvPr id="28" name="Picture 27">
          <a:extLst>
            <a:ext uri="{FF2B5EF4-FFF2-40B4-BE49-F238E27FC236}">
              <a16:creationId xmlns:a16="http://schemas.microsoft.com/office/drawing/2014/main" id="{A5FD688A-35B6-414F-BBA4-97E7DF4DFE9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801090" y="129886"/>
          <a:ext cx="1048024" cy="10353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5D0E9-A2FB-4AF2-8BF3-907AA95E7A49}">
  <dimension ref="A1"/>
  <sheetViews>
    <sheetView zoomScale="71" zoomScaleNormal="89" workbookViewId="0"/>
  </sheetViews>
  <sheetFormatPr defaultRowHeight="14"/>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D29D5-E840-41CE-A299-F633878975FC}">
  <dimension ref="A1"/>
  <sheetViews>
    <sheetView zoomScale="61" zoomScaleNormal="87" workbookViewId="0"/>
  </sheetViews>
  <sheetFormatPr defaultRowHeight="14"/>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B8005-B3FD-4316-8909-2D62536E1C3A}">
  <dimension ref="A1"/>
  <sheetViews>
    <sheetView zoomScale="78" workbookViewId="0"/>
  </sheetViews>
  <sheetFormatPr defaultRowHeight="14"/>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9E4A9-5815-4F48-88F9-94880365A273}">
  <dimension ref="A1"/>
  <sheetViews>
    <sheetView zoomScale="85" zoomScaleNormal="207" workbookViewId="0"/>
  </sheetViews>
  <sheetFormatPr defaultRowHeight="14"/>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64C1C-8AF1-4A3D-915D-1D367C3C7054}">
  <dimension ref="A1"/>
  <sheetViews>
    <sheetView zoomScale="97" workbookViewId="0"/>
  </sheetViews>
  <sheetFormatPr defaultRowHeight="14"/>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279B8-F72B-495F-9DED-7890ACBC8673}">
  <dimension ref="B1:K80"/>
  <sheetViews>
    <sheetView zoomScale="55" zoomScaleNormal="59" workbookViewId="0">
      <selection activeCell="B1" sqref="B1:K80"/>
    </sheetView>
  </sheetViews>
  <sheetFormatPr defaultRowHeight="14"/>
  <cols>
    <col min="1" max="1" width="47" customWidth="1"/>
    <col min="2" max="2" width="15.58203125" style="6" customWidth="1"/>
    <col min="3" max="3" width="56.58203125" customWidth="1"/>
    <col min="4" max="4" width="23.4140625" customWidth="1"/>
    <col min="5" max="5" width="25.58203125" customWidth="1"/>
    <col min="6" max="6" width="23.1640625" customWidth="1"/>
    <col min="7" max="7" width="28.25" customWidth="1"/>
    <col min="8" max="8" width="16" customWidth="1"/>
  </cols>
  <sheetData>
    <row r="1" spans="2:11" ht="16" thickBot="1">
      <c r="B1" s="139"/>
      <c r="C1" s="80" t="s">
        <v>0</v>
      </c>
      <c r="D1" s="80"/>
      <c r="E1" s="80"/>
      <c r="F1" s="80"/>
      <c r="G1" s="69"/>
      <c r="H1" s="69"/>
      <c r="I1" s="69"/>
      <c r="J1" s="69"/>
      <c r="K1" s="69"/>
    </row>
    <row r="2" spans="2:11" ht="16" thickBot="1">
      <c r="B2" s="139"/>
      <c r="C2" s="123" t="s">
        <v>61</v>
      </c>
      <c r="D2" s="124" t="s">
        <v>108</v>
      </c>
      <c r="E2" s="125" t="s">
        <v>109</v>
      </c>
      <c r="F2" s="126" t="s">
        <v>110</v>
      </c>
      <c r="G2" s="69"/>
      <c r="H2" s="69"/>
      <c r="I2" s="69"/>
      <c r="J2" s="69"/>
      <c r="K2" s="69"/>
    </row>
    <row r="3" spans="2:11" ht="15.5">
      <c r="B3" s="139"/>
      <c r="C3" s="127" t="s">
        <v>111</v>
      </c>
      <c r="D3" s="128" t="s">
        <v>112</v>
      </c>
      <c r="E3" s="129" t="s">
        <v>113</v>
      </c>
      <c r="F3" s="130" t="s">
        <v>114</v>
      </c>
      <c r="G3" s="69"/>
      <c r="H3" s="69"/>
      <c r="I3" s="69"/>
      <c r="J3" s="69"/>
      <c r="K3" s="69"/>
    </row>
    <row r="4" spans="2:11" ht="15.5">
      <c r="B4" s="139"/>
      <c r="C4" s="131" t="s">
        <v>115</v>
      </c>
      <c r="D4" s="132" t="s">
        <v>116</v>
      </c>
      <c r="E4" s="71" t="s">
        <v>117</v>
      </c>
      <c r="F4" s="133" t="s">
        <v>118</v>
      </c>
      <c r="G4" s="69"/>
      <c r="H4" s="69"/>
      <c r="I4" s="69"/>
      <c r="J4" s="69"/>
      <c r="K4" s="69"/>
    </row>
    <row r="5" spans="2:11" ht="16" thickBot="1">
      <c r="B5" s="139"/>
      <c r="C5" s="134" t="s">
        <v>119</v>
      </c>
      <c r="D5" s="135" t="s">
        <v>112</v>
      </c>
      <c r="E5" s="136" t="s">
        <v>120</v>
      </c>
      <c r="F5" s="137" t="s">
        <v>121</v>
      </c>
      <c r="G5" s="69"/>
      <c r="H5" s="69"/>
      <c r="I5" s="69"/>
      <c r="J5" s="69"/>
      <c r="K5" s="69"/>
    </row>
    <row r="6" spans="2:11" ht="15.5">
      <c r="B6" s="139"/>
      <c r="C6" s="138" t="s">
        <v>122</v>
      </c>
      <c r="D6" s="139"/>
      <c r="E6" s="69"/>
      <c r="F6" s="69"/>
      <c r="G6" s="69"/>
      <c r="H6" s="69"/>
      <c r="I6" s="69"/>
      <c r="J6" s="69"/>
      <c r="K6" s="69"/>
    </row>
    <row r="7" spans="2:11" ht="15.5">
      <c r="B7" s="139"/>
      <c r="C7" s="140" t="s">
        <v>123</v>
      </c>
      <c r="D7" s="139"/>
      <c r="E7" s="69"/>
      <c r="F7" s="69"/>
      <c r="G7" s="69"/>
      <c r="H7" s="69"/>
      <c r="I7" s="69"/>
      <c r="J7" s="69"/>
      <c r="K7" s="69"/>
    </row>
    <row r="8" spans="2:11" ht="15.5">
      <c r="B8" s="139"/>
      <c r="C8" s="140" t="s">
        <v>124</v>
      </c>
      <c r="D8" s="139"/>
      <c r="E8" s="69"/>
      <c r="F8" s="69"/>
      <c r="G8" s="69"/>
      <c r="H8" s="69"/>
      <c r="I8" s="69"/>
      <c r="J8" s="69"/>
      <c r="K8" s="69"/>
    </row>
    <row r="9" spans="2:11" ht="15.5">
      <c r="B9" s="139"/>
      <c r="C9" s="140" t="s">
        <v>125</v>
      </c>
      <c r="D9" s="139"/>
      <c r="E9" s="69"/>
      <c r="F9" s="69"/>
      <c r="G9" s="69"/>
      <c r="H9" s="69"/>
      <c r="I9" s="69"/>
      <c r="J9" s="69"/>
      <c r="K9" s="69"/>
    </row>
    <row r="10" spans="2:11" ht="15.5">
      <c r="B10" s="139"/>
      <c r="C10" s="141" t="s">
        <v>126</v>
      </c>
      <c r="D10" s="139"/>
      <c r="E10" s="69"/>
      <c r="F10" s="69"/>
      <c r="G10" s="69"/>
      <c r="H10" s="69"/>
      <c r="I10" s="69"/>
      <c r="J10" s="69"/>
      <c r="K10" s="69"/>
    </row>
    <row r="11" spans="2:11" ht="15.5">
      <c r="B11" s="139"/>
      <c r="C11" s="141" t="s">
        <v>127</v>
      </c>
      <c r="D11" s="139"/>
      <c r="E11" s="69"/>
      <c r="F11" s="69"/>
      <c r="G11" s="69"/>
      <c r="H11" s="69"/>
      <c r="I11" s="69"/>
      <c r="J11" s="69"/>
      <c r="K11" s="69"/>
    </row>
    <row r="12" spans="2:11" ht="15.5">
      <c r="B12" s="139"/>
      <c r="C12" s="141" t="s">
        <v>128</v>
      </c>
      <c r="D12" s="139"/>
      <c r="E12" s="69"/>
      <c r="F12" s="69"/>
      <c r="G12" s="69"/>
      <c r="H12" s="69"/>
      <c r="I12" s="69"/>
      <c r="J12" s="69"/>
      <c r="K12" s="69"/>
    </row>
    <row r="13" spans="2:11" ht="15.5">
      <c r="B13" s="139"/>
      <c r="C13" s="140" t="s">
        <v>129</v>
      </c>
      <c r="D13" s="139"/>
      <c r="E13" s="69"/>
      <c r="F13" s="69"/>
      <c r="G13" s="69"/>
      <c r="H13" s="69"/>
      <c r="I13" s="69"/>
      <c r="J13" s="69"/>
      <c r="K13" s="69"/>
    </row>
    <row r="14" spans="2:11" ht="15.5">
      <c r="B14" s="139"/>
      <c r="C14" s="140"/>
      <c r="D14" s="139"/>
      <c r="E14" s="69"/>
      <c r="F14" s="69"/>
      <c r="G14" s="69"/>
      <c r="H14" s="69"/>
      <c r="I14" s="69"/>
      <c r="J14" s="69"/>
      <c r="K14" s="69"/>
    </row>
    <row r="15" spans="2:11" ht="15.5">
      <c r="B15" s="139"/>
      <c r="C15" s="138" t="s">
        <v>130</v>
      </c>
      <c r="D15" s="139"/>
      <c r="E15" s="69"/>
      <c r="F15" s="69"/>
      <c r="G15" s="69"/>
      <c r="H15" s="69"/>
      <c r="I15" s="69"/>
      <c r="J15" s="69"/>
      <c r="K15" s="69"/>
    </row>
    <row r="16" spans="2:11" ht="15.5">
      <c r="B16" s="139"/>
      <c r="C16" s="138" t="s">
        <v>131</v>
      </c>
      <c r="D16" s="139"/>
      <c r="E16" s="69"/>
      <c r="F16" s="69"/>
      <c r="G16" s="69"/>
      <c r="H16" s="69"/>
      <c r="I16" s="69"/>
      <c r="J16" s="69"/>
      <c r="K16" s="69"/>
    </row>
    <row r="17" spans="2:11" ht="15.5">
      <c r="B17" s="139"/>
      <c r="C17" s="69" t="s">
        <v>132</v>
      </c>
      <c r="D17" s="150">
        <v>0</v>
      </c>
      <c r="E17" s="69"/>
      <c r="F17" s="69"/>
      <c r="G17" s="69"/>
      <c r="H17" s="69"/>
      <c r="I17" s="69"/>
      <c r="J17" s="69"/>
      <c r="K17" s="69"/>
    </row>
    <row r="18" spans="2:11" ht="15.5">
      <c r="B18" s="139"/>
      <c r="C18" s="69" t="s">
        <v>133</v>
      </c>
      <c r="D18" s="150">
        <v>0</v>
      </c>
      <c r="E18" s="69" t="s">
        <v>134</v>
      </c>
      <c r="F18" s="69"/>
      <c r="G18" s="69"/>
      <c r="H18" s="69"/>
      <c r="I18" s="69"/>
      <c r="J18" s="69"/>
      <c r="K18" s="69"/>
    </row>
    <row r="19" spans="2:11" ht="15.5">
      <c r="B19" s="139"/>
      <c r="C19" s="122" t="s">
        <v>135</v>
      </c>
      <c r="D19" s="142">
        <f>D17+D18</f>
        <v>0</v>
      </c>
      <c r="E19" s="69"/>
      <c r="F19" s="69"/>
      <c r="G19" s="69"/>
      <c r="H19" s="69"/>
      <c r="I19" s="69"/>
      <c r="J19" s="69"/>
      <c r="K19" s="69"/>
    </row>
    <row r="20" spans="2:11" ht="15.5">
      <c r="B20" s="139"/>
      <c r="C20" s="69"/>
      <c r="D20" s="117"/>
      <c r="E20" s="69"/>
      <c r="F20" s="69"/>
      <c r="G20" s="69"/>
      <c r="H20" s="69"/>
      <c r="I20" s="69"/>
      <c r="J20" s="69"/>
      <c r="K20" s="69"/>
    </row>
    <row r="21" spans="2:11" ht="15.5">
      <c r="B21" s="139"/>
      <c r="C21" s="69" t="s">
        <v>136</v>
      </c>
      <c r="D21" s="150">
        <v>0</v>
      </c>
      <c r="E21" s="69"/>
      <c r="F21" s="69"/>
      <c r="G21" s="69"/>
      <c r="H21" s="69"/>
      <c r="I21" s="69"/>
      <c r="J21" s="69"/>
      <c r="K21" s="69"/>
    </row>
    <row r="22" spans="2:11" ht="15.5">
      <c r="B22" s="139"/>
      <c r="C22" s="69" t="s">
        <v>137</v>
      </c>
      <c r="D22" s="150">
        <v>0</v>
      </c>
      <c r="E22" s="69"/>
      <c r="F22" s="69"/>
      <c r="G22" s="69"/>
      <c r="H22" s="69"/>
      <c r="I22" s="69"/>
      <c r="J22" s="69"/>
      <c r="K22" s="69"/>
    </row>
    <row r="23" spans="2:11" ht="15.5">
      <c r="B23" s="139"/>
      <c r="C23" s="69" t="s">
        <v>138</v>
      </c>
      <c r="D23" s="150">
        <v>0</v>
      </c>
      <c r="E23" s="77" t="s">
        <v>134</v>
      </c>
      <c r="F23" s="69"/>
      <c r="G23" s="69"/>
      <c r="H23" s="69"/>
      <c r="I23" s="69"/>
      <c r="J23" s="69"/>
      <c r="K23" s="69"/>
    </row>
    <row r="24" spans="2:11" ht="15.5">
      <c r="B24" s="139"/>
      <c r="C24" s="122" t="s">
        <v>139</v>
      </c>
      <c r="D24" s="142">
        <f>D21+D22+D23</f>
        <v>0</v>
      </c>
      <c r="E24" s="69"/>
      <c r="F24" s="69"/>
      <c r="G24" s="69"/>
      <c r="H24" s="69"/>
      <c r="I24" s="69"/>
      <c r="J24" s="69"/>
      <c r="K24" s="69"/>
    </row>
    <row r="25" spans="2:11" ht="15.5">
      <c r="B25" s="139"/>
      <c r="C25" s="69"/>
      <c r="D25" s="139"/>
      <c r="E25" s="69"/>
      <c r="F25" s="69"/>
      <c r="G25" s="69"/>
      <c r="H25" s="69"/>
      <c r="I25" s="69"/>
      <c r="J25" s="69"/>
      <c r="K25" s="69"/>
    </row>
    <row r="26" spans="2:11" ht="15.5">
      <c r="B26" s="139"/>
      <c r="C26" s="69" t="s">
        <v>140</v>
      </c>
      <c r="D26" s="143" t="s">
        <v>141</v>
      </c>
      <c r="E26" s="69"/>
      <c r="F26" s="69"/>
      <c r="G26" s="69"/>
      <c r="H26" s="69"/>
      <c r="I26" s="69"/>
      <c r="J26" s="69"/>
      <c r="K26" s="69"/>
    </row>
    <row r="27" spans="2:11" ht="15.5">
      <c r="B27" s="139"/>
      <c r="C27" s="69" t="s">
        <v>142</v>
      </c>
      <c r="D27" s="143" t="s">
        <v>143</v>
      </c>
      <c r="E27" s="69"/>
      <c r="F27" s="69"/>
      <c r="G27" s="69"/>
      <c r="H27" s="69"/>
      <c r="I27" s="69"/>
      <c r="J27" s="69"/>
      <c r="K27" s="69"/>
    </row>
    <row r="28" spans="2:11" ht="15.5">
      <c r="B28" s="139"/>
      <c r="C28" s="69" t="s">
        <v>144</v>
      </c>
      <c r="D28" s="143" t="s">
        <v>145</v>
      </c>
      <c r="E28" s="69"/>
      <c r="F28" s="69"/>
      <c r="G28" s="69"/>
      <c r="H28" s="69"/>
      <c r="I28" s="69"/>
      <c r="J28" s="69"/>
      <c r="K28" s="69"/>
    </row>
    <row r="29" spans="2:11" ht="15.5">
      <c r="B29" s="139"/>
      <c r="C29" s="69"/>
      <c r="D29" s="143"/>
      <c r="E29" s="69"/>
      <c r="F29" s="69"/>
      <c r="G29" s="69"/>
      <c r="H29" s="69"/>
      <c r="I29" s="69"/>
      <c r="J29" s="69"/>
      <c r="K29" s="69"/>
    </row>
    <row r="30" spans="2:11" ht="15.5">
      <c r="B30" s="139"/>
      <c r="C30" s="69" t="s">
        <v>146</v>
      </c>
      <c r="D30" s="150">
        <v>0</v>
      </c>
      <c r="E30" s="69"/>
      <c r="F30" s="69"/>
      <c r="G30" s="69"/>
      <c r="H30" s="69"/>
      <c r="I30" s="69"/>
      <c r="J30" s="69"/>
      <c r="K30" s="69"/>
    </row>
    <row r="31" spans="2:11" ht="15.5">
      <c r="B31" s="139"/>
      <c r="C31" s="69" t="s">
        <v>147</v>
      </c>
      <c r="D31" s="150">
        <v>0</v>
      </c>
      <c r="E31" s="69"/>
      <c r="F31" s="69"/>
      <c r="G31" s="69"/>
      <c r="H31" s="69"/>
      <c r="I31" s="69"/>
      <c r="J31" s="69"/>
      <c r="K31" s="69"/>
    </row>
    <row r="32" spans="2:11" ht="15.5">
      <c r="B32" s="139"/>
      <c r="C32" s="69" t="s">
        <v>148</v>
      </c>
      <c r="D32" s="150">
        <v>0</v>
      </c>
      <c r="E32" s="69" t="s">
        <v>134</v>
      </c>
      <c r="F32" s="69"/>
      <c r="G32" s="69"/>
      <c r="H32" s="69"/>
      <c r="I32" s="69"/>
      <c r="J32" s="69"/>
      <c r="K32" s="69"/>
    </row>
    <row r="33" spans="2:11" ht="15.5">
      <c r="B33" s="139"/>
      <c r="C33" s="122" t="s">
        <v>149</v>
      </c>
      <c r="D33" s="142">
        <f>D30+D32+D31</f>
        <v>0</v>
      </c>
      <c r="E33" s="69" t="s">
        <v>134</v>
      </c>
      <c r="F33" s="69"/>
      <c r="G33" s="69"/>
      <c r="H33" s="69"/>
      <c r="I33" s="69"/>
      <c r="J33" s="69"/>
      <c r="K33" s="69"/>
    </row>
    <row r="34" spans="2:11" ht="15.5">
      <c r="B34" s="139"/>
      <c r="C34" s="122" t="s">
        <v>150</v>
      </c>
      <c r="D34" s="142">
        <f>D19+D24+D33</f>
        <v>0</v>
      </c>
      <c r="E34" s="69"/>
      <c r="F34" s="69"/>
      <c r="G34" s="69"/>
      <c r="H34" s="69"/>
      <c r="I34" s="69"/>
      <c r="J34" s="69"/>
      <c r="K34" s="69"/>
    </row>
    <row r="35" spans="2:11" ht="15.5">
      <c r="B35" s="139"/>
      <c r="C35" s="69"/>
      <c r="D35" s="139"/>
      <c r="E35" s="69"/>
      <c r="F35" s="69"/>
      <c r="G35" s="69"/>
      <c r="H35" s="69"/>
      <c r="I35" s="69"/>
      <c r="J35" s="69"/>
      <c r="K35" s="69"/>
    </row>
    <row r="36" spans="2:11" ht="15.5">
      <c r="B36" s="139"/>
      <c r="C36" s="69"/>
      <c r="D36" s="139"/>
      <c r="E36" s="69"/>
      <c r="F36" s="69"/>
      <c r="G36" s="69"/>
      <c r="H36" s="69"/>
      <c r="I36" s="69"/>
      <c r="J36" s="69"/>
      <c r="K36" s="69"/>
    </row>
    <row r="37" spans="2:11" ht="15.5">
      <c r="B37" s="139"/>
      <c r="C37" s="138" t="s">
        <v>151</v>
      </c>
      <c r="D37" s="139"/>
      <c r="E37" s="69"/>
      <c r="F37" s="69"/>
      <c r="G37" s="69"/>
      <c r="H37" s="69"/>
      <c r="I37" s="69"/>
      <c r="J37" s="69"/>
      <c r="K37" s="69"/>
    </row>
    <row r="38" spans="2:11" ht="15.5">
      <c r="B38" s="139"/>
      <c r="C38" s="69" t="s">
        <v>152</v>
      </c>
      <c r="D38" s="139"/>
      <c r="E38" s="69"/>
      <c r="F38" s="69"/>
      <c r="G38" s="69"/>
      <c r="H38" s="69"/>
      <c r="I38" s="69"/>
      <c r="J38" s="69"/>
      <c r="K38" s="69"/>
    </row>
    <row r="39" spans="2:11" ht="15.5">
      <c r="B39" s="139"/>
      <c r="C39" s="139" t="s">
        <v>153</v>
      </c>
      <c r="D39" s="139"/>
      <c r="E39" s="69"/>
      <c r="F39" s="69"/>
      <c r="G39" s="69"/>
      <c r="H39" s="69"/>
      <c r="I39" s="69"/>
      <c r="J39" s="69"/>
      <c r="K39" s="69"/>
    </row>
    <row r="40" spans="2:11" ht="15.5">
      <c r="B40" s="139"/>
      <c r="C40" s="139" t="s">
        <v>154</v>
      </c>
      <c r="D40" s="139"/>
      <c r="E40" s="69"/>
      <c r="F40" s="69"/>
      <c r="G40" s="69"/>
      <c r="H40" s="69"/>
      <c r="I40" s="69"/>
      <c r="J40" s="69"/>
      <c r="K40" s="69"/>
    </row>
    <row r="41" spans="2:11" ht="15.5">
      <c r="B41" s="139"/>
      <c r="C41" s="139" t="s">
        <v>155</v>
      </c>
      <c r="D41" s="139"/>
      <c r="E41" s="69"/>
      <c r="F41" s="69"/>
      <c r="G41" s="69"/>
      <c r="H41" s="69"/>
      <c r="I41" s="69"/>
      <c r="J41" s="69"/>
      <c r="K41" s="69"/>
    </row>
    <row r="42" spans="2:11" ht="15.5">
      <c r="B42" s="139"/>
      <c r="C42" s="69"/>
      <c r="D42" s="139"/>
      <c r="E42" s="69"/>
      <c r="F42" s="69"/>
      <c r="G42" s="69"/>
      <c r="H42" s="69"/>
      <c r="I42" s="69"/>
      <c r="J42" s="69"/>
      <c r="K42" s="69"/>
    </row>
    <row r="43" spans="2:11" ht="15.5">
      <c r="B43" s="139"/>
      <c r="C43" s="178" t="s">
        <v>156</v>
      </c>
      <c r="D43" s="139"/>
      <c r="E43" s="69"/>
      <c r="F43" s="69"/>
      <c r="G43" s="69"/>
      <c r="H43" s="69"/>
      <c r="I43" s="69"/>
      <c r="J43" s="69"/>
      <c r="K43" s="69"/>
    </row>
    <row r="44" spans="2:11" ht="16" thickBot="1">
      <c r="B44" s="139"/>
      <c r="C44" s="69"/>
      <c r="D44" s="69"/>
      <c r="E44" s="69"/>
      <c r="F44" s="69"/>
      <c r="G44" s="69"/>
      <c r="H44" s="69"/>
      <c r="I44" s="69"/>
      <c r="J44" s="69"/>
      <c r="K44" s="69"/>
    </row>
    <row r="45" spans="2:11" ht="15.5">
      <c r="B45" s="139"/>
      <c r="C45" s="69"/>
      <c r="D45" s="183" t="s">
        <v>157</v>
      </c>
      <c r="E45" s="184"/>
      <c r="F45" s="184"/>
      <c r="G45" s="184"/>
      <c r="H45" s="185"/>
      <c r="I45" s="69"/>
      <c r="J45" s="69"/>
      <c r="K45" s="69"/>
    </row>
    <row r="46" spans="2:11" ht="15.5">
      <c r="B46" s="139"/>
      <c r="C46" s="69"/>
      <c r="D46" s="186"/>
      <c r="E46" s="187"/>
      <c r="F46" s="187"/>
      <c r="G46" s="187"/>
      <c r="H46" s="188"/>
      <c r="I46" s="69"/>
      <c r="J46" s="69"/>
      <c r="K46" s="69"/>
    </row>
    <row r="47" spans="2:11" ht="15.5">
      <c r="B47" s="139"/>
      <c r="C47" s="69"/>
      <c r="D47" s="189" t="s">
        <v>158</v>
      </c>
      <c r="E47" s="190"/>
      <c r="F47" s="190"/>
      <c r="G47" s="190"/>
      <c r="H47" s="191"/>
      <c r="I47" s="69"/>
      <c r="J47" s="69"/>
      <c r="K47" s="69"/>
    </row>
    <row r="48" spans="2:11" ht="15.5">
      <c r="B48" s="139"/>
      <c r="C48" s="69"/>
      <c r="D48" s="189" t="s">
        <v>159</v>
      </c>
      <c r="E48" s="190"/>
      <c r="F48" s="190"/>
      <c r="G48" s="190"/>
      <c r="H48" s="191"/>
      <c r="I48" s="69"/>
      <c r="J48" s="69"/>
      <c r="K48" s="69"/>
    </row>
    <row r="49" spans="2:11" ht="15.5">
      <c r="B49" s="139"/>
      <c r="C49" s="69"/>
      <c r="D49" s="189" t="s">
        <v>160</v>
      </c>
      <c r="E49" s="190"/>
      <c r="F49" s="190"/>
      <c r="G49" s="190"/>
      <c r="H49" s="191"/>
      <c r="I49" s="69"/>
      <c r="J49" s="69"/>
      <c r="K49" s="69"/>
    </row>
    <row r="50" spans="2:11" ht="15.5">
      <c r="B50" s="139"/>
      <c r="C50" s="69"/>
      <c r="D50" s="179"/>
      <c r="E50" s="180"/>
      <c r="F50" s="180"/>
      <c r="G50" s="180"/>
      <c r="H50" s="181"/>
      <c r="I50" s="69"/>
      <c r="J50" s="69"/>
      <c r="K50" s="69"/>
    </row>
    <row r="51" spans="2:11" ht="15.5">
      <c r="B51" s="139"/>
      <c r="C51" s="69"/>
      <c r="D51" s="291" t="s">
        <v>161</v>
      </c>
      <c r="E51" s="177"/>
      <c r="F51" s="69"/>
      <c r="G51" s="237" t="s">
        <v>162</v>
      </c>
      <c r="H51" s="292"/>
      <c r="I51" s="69"/>
      <c r="J51" s="69"/>
      <c r="K51" s="69"/>
    </row>
    <row r="52" spans="2:11" ht="15.5">
      <c r="B52" s="139"/>
      <c r="C52" s="69"/>
      <c r="D52" s="291" t="s">
        <v>163</v>
      </c>
      <c r="E52" s="177"/>
      <c r="F52" s="69"/>
      <c r="G52" s="237" t="s">
        <v>164</v>
      </c>
      <c r="H52" s="292"/>
      <c r="I52" s="69"/>
      <c r="J52" s="69"/>
      <c r="K52" s="69"/>
    </row>
    <row r="53" spans="2:11" ht="15.5">
      <c r="B53" s="139"/>
      <c r="C53" s="69"/>
      <c r="D53" s="291" t="s">
        <v>165</v>
      </c>
      <c r="E53" s="177"/>
      <c r="F53" s="69"/>
      <c r="G53" s="237" t="s">
        <v>166</v>
      </c>
      <c r="H53" s="292"/>
      <c r="I53" s="69"/>
      <c r="J53" s="69"/>
      <c r="K53" s="69"/>
    </row>
    <row r="54" spans="2:11" ht="15.5">
      <c r="B54" s="139"/>
      <c r="C54" s="69"/>
      <c r="D54" s="203"/>
      <c r="E54" s="204"/>
      <c r="F54" s="204"/>
      <c r="G54" s="204"/>
      <c r="H54" s="205"/>
      <c r="I54" s="69"/>
      <c r="J54" s="69"/>
      <c r="K54" s="69"/>
    </row>
    <row r="55" spans="2:11" ht="15.5">
      <c r="B55" s="139"/>
      <c r="C55" s="69"/>
      <c r="D55" s="175" t="s">
        <v>60</v>
      </c>
      <c r="E55" s="293" t="s">
        <v>167</v>
      </c>
      <c r="F55" s="293" t="s">
        <v>168</v>
      </c>
      <c r="G55" s="293" t="s">
        <v>169</v>
      </c>
      <c r="H55" s="294" t="s">
        <v>1</v>
      </c>
      <c r="I55" s="69"/>
      <c r="J55" s="69"/>
      <c r="K55" s="69"/>
    </row>
    <row r="56" spans="2:11" s="2" customFormat="1" ht="15.5">
      <c r="B56" s="73"/>
      <c r="C56" s="69"/>
      <c r="D56" s="176"/>
      <c r="E56" s="295"/>
      <c r="F56" s="295"/>
      <c r="G56" s="295"/>
      <c r="H56" s="296"/>
      <c r="I56" s="73"/>
      <c r="J56" s="73"/>
      <c r="K56" s="73"/>
    </row>
    <row r="57" spans="2:11" ht="15.5">
      <c r="B57" s="139"/>
      <c r="C57" s="73"/>
      <c r="D57" s="146" t="s">
        <v>170</v>
      </c>
      <c r="E57" s="147">
        <f>D19</f>
        <v>0</v>
      </c>
      <c r="F57" s="147">
        <f>D24</f>
        <v>0</v>
      </c>
      <c r="G57" s="147">
        <f>D33</f>
        <v>0</v>
      </c>
      <c r="H57" s="148">
        <f>E57+F57+G57</f>
        <v>0</v>
      </c>
      <c r="I57" s="69"/>
      <c r="J57" s="69"/>
      <c r="K57" s="69"/>
    </row>
    <row r="58" spans="2:11" ht="15.5">
      <c r="B58" s="139"/>
      <c r="C58" s="69"/>
      <c r="D58" s="197"/>
      <c r="E58" s="198"/>
      <c r="F58" s="198"/>
      <c r="G58" s="198"/>
      <c r="H58" s="199"/>
      <c r="I58" s="69"/>
      <c r="J58" s="69"/>
      <c r="K58" s="69"/>
    </row>
    <row r="59" spans="2:11" ht="15.5">
      <c r="B59" s="139"/>
      <c r="C59" s="69"/>
      <c r="D59" s="179"/>
      <c r="E59" s="180"/>
      <c r="F59" s="180"/>
      <c r="G59" s="180"/>
      <c r="H59" s="181"/>
      <c r="I59" s="69"/>
      <c r="J59" s="69"/>
      <c r="K59" s="69"/>
    </row>
    <row r="60" spans="2:11" ht="16" thickBot="1">
      <c r="B60" s="139"/>
      <c r="C60" s="69"/>
      <c r="D60" s="200"/>
      <c r="E60" s="201"/>
      <c r="F60" s="201"/>
      <c r="G60" s="201"/>
      <c r="H60" s="202"/>
      <c r="I60" s="69"/>
      <c r="J60" s="69"/>
      <c r="K60" s="69"/>
    </row>
    <row r="61" spans="2:11" ht="15.5">
      <c r="B61" s="139"/>
      <c r="C61" s="69"/>
      <c r="D61" s="69"/>
      <c r="E61" s="69"/>
      <c r="F61" s="69"/>
      <c r="G61" s="69"/>
      <c r="H61" s="69"/>
      <c r="I61" s="69"/>
      <c r="J61" s="69"/>
      <c r="K61" s="69"/>
    </row>
    <row r="62" spans="2:11" ht="15.5">
      <c r="B62" s="139"/>
      <c r="C62" s="69"/>
      <c r="D62" s="69"/>
      <c r="E62" s="69"/>
      <c r="F62" s="69"/>
      <c r="G62" s="69"/>
      <c r="H62" s="69"/>
      <c r="I62" s="69"/>
      <c r="J62" s="69"/>
      <c r="K62" s="69"/>
    </row>
    <row r="63" spans="2:11" ht="15.5">
      <c r="B63" s="139"/>
      <c r="C63" s="69"/>
      <c r="D63" s="69"/>
      <c r="E63" s="69"/>
      <c r="F63" s="69"/>
      <c r="G63" s="69"/>
      <c r="H63" s="69"/>
      <c r="I63" s="69"/>
      <c r="J63" s="69"/>
      <c r="K63" s="69"/>
    </row>
    <row r="64" spans="2:11" ht="15.5">
      <c r="B64" s="139"/>
      <c r="C64" s="69"/>
      <c r="D64" s="69"/>
      <c r="E64" s="69"/>
      <c r="F64" s="69"/>
      <c r="G64" s="69"/>
      <c r="H64" s="69"/>
      <c r="I64" s="69"/>
      <c r="J64" s="69"/>
      <c r="K64" s="69"/>
    </row>
    <row r="65" spans="2:11" ht="15.5">
      <c r="B65" s="139"/>
      <c r="C65" s="69"/>
      <c r="D65" s="69"/>
      <c r="E65" s="69"/>
      <c r="F65" s="69"/>
      <c r="G65" s="69"/>
      <c r="H65" s="69"/>
      <c r="I65" s="69"/>
      <c r="J65" s="69"/>
      <c r="K65" s="69"/>
    </row>
    <row r="66" spans="2:11" ht="15.5">
      <c r="B66" s="139"/>
      <c r="C66" s="69"/>
      <c r="D66" s="69"/>
      <c r="E66" s="69"/>
      <c r="F66" s="69"/>
      <c r="G66" s="69"/>
      <c r="H66" s="69"/>
      <c r="I66" s="69"/>
      <c r="J66" s="69"/>
      <c r="K66" s="69"/>
    </row>
    <row r="67" spans="2:11" ht="15.5">
      <c r="B67" s="139"/>
      <c r="C67" s="69"/>
      <c r="D67" s="69"/>
      <c r="E67" s="69"/>
      <c r="F67" s="69"/>
      <c r="G67" s="69"/>
      <c r="H67" s="69"/>
      <c r="I67" s="69"/>
      <c r="J67" s="69"/>
      <c r="K67" s="69"/>
    </row>
    <row r="68" spans="2:11" ht="15.5">
      <c r="B68" s="139"/>
      <c r="C68" s="69"/>
      <c r="D68" s="69"/>
      <c r="E68" s="69"/>
      <c r="F68" s="69"/>
      <c r="G68" s="69"/>
      <c r="H68" s="69"/>
      <c r="I68" s="69"/>
      <c r="J68" s="69"/>
      <c r="K68" s="69"/>
    </row>
    <row r="69" spans="2:11" ht="15.5">
      <c r="B69" s="139"/>
      <c r="C69" s="69"/>
      <c r="D69" s="69"/>
      <c r="E69" s="69"/>
      <c r="F69" s="69"/>
      <c r="G69" s="69"/>
      <c r="H69" s="69"/>
      <c r="I69" s="69"/>
      <c r="J69" s="69"/>
      <c r="K69" s="69"/>
    </row>
    <row r="70" spans="2:11" ht="15.5">
      <c r="B70" s="139"/>
      <c r="C70" s="69"/>
      <c r="D70" s="69"/>
      <c r="E70" s="69"/>
      <c r="F70" s="69"/>
      <c r="G70" s="69"/>
      <c r="H70" s="69"/>
      <c r="I70" s="69"/>
      <c r="J70" s="69"/>
      <c r="K70" s="69"/>
    </row>
    <row r="71" spans="2:11" ht="15.5">
      <c r="B71" s="139"/>
      <c r="C71" s="69"/>
      <c r="D71" s="69"/>
      <c r="E71" s="69"/>
      <c r="F71" s="69"/>
      <c r="G71" s="69"/>
      <c r="H71" s="69"/>
      <c r="I71" s="69"/>
      <c r="J71" s="69"/>
      <c r="K71" s="69"/>
    </row>
    <row r="72" spans="2:11" ht="15.5">
      <c r="B72" s="139"/>
      <c r="C72" s="69"/>
      <c r="D72" s="69"/>
      <c r="E72" s="69"/>
      <c r="F72" s="69"/>
      <c r="G72" s="69"/>
      <c r="H72" s="69"/>
      <c r="I72" s="69"/>
      <c r="J72" s="69"/>
      <c r="K72" s="69"/>
    </row>
    <row r="73" spans="2:11" ht="15.5">
      <c r="B73" s="139"/>
      <c r="C73" s="69"/>
      <c r="D73" s="69"/>
      <c r="E73" s="69"/>
      <c r="F73" s="69"/>
      <c r="G73" s="69"/>
      <c r="H73" s="69"/>
      <c r="I73" s="69"/>
      <c r="J73" s="69"/>
      <c r="K73" s="69"/>
    </row>
    <row r="74" spans="2:11" ht="15.5">
      <c r="B74" s="139"/>
      <c r="C74" s="69"/>
      <c r="D74" s="69"/>
      <c r="E74" s="69"/>
      <c r="F74" s="69"/>
      <c r="G74" s="69"/>
      <c r="H74" s="69"/>
      <c r="I74" s="69"/>
      <c r="J74" s="69"/>
      <c r="K74" s="69"/>
    </row>
    <row r="75" spans="2:11" ht="15.5">
      <c r="B75" s="139"/>
      <c r="C75" s="69"/>
      <c r="D75" s="69"/>
      <c r="E75" s="69"/>
      <c r="F75" s="69"/>
      <c r="G75" s="69"/>
      <c r="H75" s="69"/>
      <c r="I75" s="69"/>
      <c r="J75" s="69"/>
      <c r="K75" s="69"/>
    </row>
    <row r="76" spans="2:11" ht="15.5">
      <c r="B76" s="139"/>
      <c r="C76" s="69"/>
      <c r="D76" s="69"/>
      <c r="E76" s="69"/>
      <c r="F76" s="69"/>
      <c r="G76" s="69"/>
      <c r="H76" s="69"/>
      <c r="I76" s="69"/>
      <c r="J76" s="69"/>
      <c r="K76" s="69"/>
    </row>
    <row r="77" spans="2:11" ht="15.5">
      <c r="B77" s="139"/>
      <c r="C77" s="69"/>
      <c r="D77" s="69"/>
      <c r="E77" s="69"/>
      <c r="F77" s="69"/>
      <c r="G77" s="69"/>
      <c r="H77" s="69"/>
      <c r="I77" s="69"/>
      <c r="J77" s="69"/>
      <c r="K77" s="69"/>
    </row>
    <row r="78" spans="2:11" ht="15.5">
      <c r="B78" s="139"/>
      <c r="C78" s="69"/>
      <c r="D78" s="69"/>
      <c r="E78" s="69"/>
      <c r="F78" s="69"/>
      <c r="G78" s="69"/>
      <c r="H78" s="69"/>
      <c r="I78" s="69"/>
      <c r="J78" s="69"/>
      <c r="K78" s="69"/>
    </row>
    <row r="79" spans="2:11" ht="15.5">
      <c r="B79" s="139"/>
      <c r="C79" s="69"/>
      <c r="D79" s="69"/>
      <c r="E79" s="69"/>
      <c r="F79" s="69"/>
      <c r="G79" s="69"/>
      <c r="H79" s="69"/>
      <c r="I79" s="69"/>
      <c r="J79" s="69"/>
      <c r="K79" s="69"/>
    </row>
    <row r="80" spans="2:11" ht="15.5">
      <c r="B80" s="139"/>
      <c r="C80" s="69"/>
      <c r="D80" s="69"/>
      <c r="E80" s="69"/>
      <c r="F80" s="69"/>
      <c r="G80" s="69"/>
      <c r="H80" s="69"/>
      <c r="I80" s="69"/>
      <c r="J80" s="69"/>
      <c r="K80" s="69"/>
    </row>
  </sheetData>
  <mergeCells count="11">
    <mergeCell ref="D50:H50"/>
    <mergeCell ref="D45:H45"/>
    <mergeCell ref="D46:H46"/>
    <mergeCell ref="D47:H47"/>
    <mergeCell ref="D48:H48"/>
    <mergeCell ref="D49:H49"/>
    <mergeCell ref="G51:H51"/>
    <mergeCell ref="G52:H52"/>
    <mergeCell ref="G53:H53"/>
    <mergeCell ref="D54:H54"/>
    <mergeCell ref="D58:H6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17156-8365-4F09-BB75-5BD74915C88C}">
  <dimension ref="B1:DW142"/>
  <sheetViews>
    <sheetView topLeftCell="A15" zoomScale="54" zoomScaleNormal="54" workbookViewId="0">
      <selection activeCell="K71" sqref="K71"/>
    </sheetView>
  </sheetViews>
  <sheetFormatPr defaultRowHeight="14"/>
  <cols>
    <col min="1" max="1" width="46.75" customWidth="1"/>
    <col min="2" max="2" width="19.75" customWidth="1"/>
    <col min="3" max="3" width="31.75" customWidth="1"/>
    <col min="4" max="4" width="17.25" customWidth="1"/>
    <col min="5" max="5" width="14.25" style="1" customWidth="1"/>
    <col min="6" max="6" width="15.25" style="1" customWidth="1"/>
    <col min="7" max="7" width="18.1640625" customWidth="1"/>
    <col min="8" max="8" width="16.58203125" customWidth="1"/>
    <col min="9" max="9" width="14.1640625" customWidth="1"/>
    <col min="11" max="11" width="18" customWidth="1"/>
  </cols>
  <sheetData>
    <row r="1" spans="2:127" ht="15.5">
      <c r="B1" s="69"/>
      <c r="C1" s="138" t="s">
        <v>0</v>
      </c>
      <c r="D1" s="69"/>
      <c r="E1" s="69"/>
      <c r="F1" s="69"/>
      <c r="G1" s="143"/>
      <c r="H1" s="143"/>
      <c r="I1" s="69"/>
      <c r="J1" s="69"/>
      <c r="K1" s="69"/>
      <c r="L1" s="69"/>
      <c r="M1" s="69"/>
      <c r="N1" s="69"/>
      <c r="O1" s="69"/>
      <c r="P1" s="69"/>
      <c r="Q1" s="69"/>
      <c r="R1" s="69"/>
      <c r="S1" s="69"/>
      <c r="T1" s="69"/>
      <c r="U1" s="69"/>
      <c r="V1" s="69"/>
      <c r="W1" s="69"/>
      <c r="X1" s="69"/>
      <c r="Y1" s="69"/>
      <c r="Z1" s="69"/>
      <c r="AA1" s="69"/>
      <c r="AB1" s="69"/>
      <c r="AC1" s="69"/>
      <c r="AD1" s="69"/>
      <c r="AE1" s="69"/>
    </row>
    <row r="2" spans="2:127" s="2" customFormat="1" ht="15.5">
      <c r="B2" s="73"/>
      <c r="C2" s="297"/>
      <c r="D2" s="298" t="s">
        <v>1</v>
      </c>
      <c r="E2" s="299" t="s">
        <v>2</v>
      </c>
      <c r="F2" s="299" t="s">
        <v>3</v>
      </c>
      <c r="G2" s="300"/>
      <c r="H2" s="300"/>
      <c r="I2" s="73"/>
      <c r="J2" s="73"/>
      <c r="K2" s="73"/>
      <c r="L2" s="73"/>
      <c r="M2" s="73"/>
      <c r="N2" s="73"/>
      <c r="O2" s="73"/>
      <c r="P2" s="73"/>
      <c r="Q2" s="73"/>
      <c r="R2" s="73"/>
      <c r="S2" s="73"/>
      <c r="T2" s="73"/>
      <c r="U2" s="73"/>
      <c r="V2" s="73"/>
      <c r="W2" s="73"/>
      <c r="X2" s="73"/>
      <c r="Y2" s="73"/>
      <c r="Z2" s="73"/>
      <c r="AA2" s="73"/>
      <c r="AB2" s="73"/>
      <c r="AC2" s="73"/>
      <c r="AD2" s="73"/>
      <c r="AE2" s="73"/>
    </row>
    <row r="3" spans="2:127" ht="15.5">
      <c r="B3" s="69"/>
      <c r="C3" s="301" t="s">
        <v>4</v>
      </c>
      <c r="D3" s="301"/>
      <c r="E3" s="301"/>
      <c r="F3" s="301"/>
      <c r="G3" s="143"/>
      <c r="H3" s="143"/>
      <c r="I3" s="69"/>
      <c r="J3" s="69"/>
      <c r="K3" s="69"/>
      <c r="L3" s="69"/>
      <c r="M3" s="69"/>
      <c r="N3" s="69"/>
      <c r="O3" s="69"/>
      <c r="P3" s="69"/>
      <c r="Q3" s="69"/>
      <c r="R3" s="69"/>
      <c r="S3" s="69"/>
      <c r="T3" s="69"/>
      <c r="U3" s="69"/>
      <c r="V3" s="69"/>
      <c r="W3" s="69"/>
      <c r="X3" s="69"/>
      <c r="Y3" s="69"/>
      <c r="Z3" s="69"/>
      <c r="AA3" s="69"/>
      <c r="AB3" s="69"/>
      <c r="AC3" s="69"/>
      <c r="AD3" s="69"/>
      <c r="AE3" s="69"/>
    </row>
    <row r="4" spans="2:127" ht="15.5">
      <c r="B4" s="69"/>
      <c r="C4" s="302" t="s">
        <v>171</v>
      </c>
      <c r="D4" s="71" t="s">
        <v>172</v>
      </c>
      <c r="E4" s="132">
        <v>10000</v>
      </c>
      <c r="F4" s="132">
        <v>850000</v>
      </c>
      <c r="G4" s="143"/>
      <c r="H4" s="143"/>
      <c r="I4" s="69"/>
      <c r="J4" s="69"/>
      <c r="K4" s="69"/>
      <c r="L4" s="69"/>
      <c r="M4" s="69"/>
      <c r="N4" s="69"/>
      <c r="O4" s="69"/>
      <c r="P4" s="69"/>
      <c r="Q4" s="69"/>
      <c r="R4" s="69"/>
      <c r="S4" s="69"/>
      <c r="T4" s="69"/>
      <c r="U4" s="69"/>
      <c r="V4" s="69"/>
      <c r="W4" s="69"/>
      <c r="X4" s="69"/>
      <c r="Y4" s="69"/>
      <c r="Z4" s="69"/>
      <c r="AA4" s="69"/>
      <c r="AB4" s="69"/>
      <c r="AC4" s="69"/>
      <c r="AD4" s="69"/>
      <c r="AE4" s="69"/>
    </row>
    <row r="5" spans="2:127" ht="15.5">
      <c r="B5" s="69"/>
      <c r="C5" s="302" t="s">
        <v>173</v>
      </c>
      <c r="D5" s="71" t="s">
        <v>10</v>
      </c>
      <c r="E5" s="132">
        <v>350000</v>
      </c>
      <c r="F5" s="132">
        <v>3500000</v>
      </c>
      <c r="G5" s="143"/>
      <c r="H5" s="143"/>
      <c r="I5" s="69"/>
      <c r="J5" s="69"/>
      <c r="K5" s="69"/>
      <c r="L5" s="69"/>
      <c r="M5" s="69"/>
      <c r="N5" s="69"/>
      <c r="O5" s="69"/>
      <c r="P5" s="69"/>
      <c r="Q5" s="69"/>
      <c r="R5" s="69"/>
      <c r="S5" s="69"/>
      <c r="T5" s="69"/>
      <c r="U5" s="69"/>
      <c r="V5" s="69"/>
      <c r="W5" s="69"/>
      <c r="X5" s="69"/>
      <c r="Y5" s="69"/>
      <c r="Z5" s="69"/>
      <c r="AA5" s="69"/>
      <c r="AB5" s="69"/>
      <c r="AC5" s="69"/>
      <c r="AD5" s="69"/>
      <c r="AE5" s="69"/>
    </row>
    <row r="6" spans="2:127" ht="15.5">
      <c r="B6" s="69"/>
      <c r="C6" s="302" t="s">
        <v>174</v>
      </c>
      <c r="D6" s="71" t="s">
        <v>14</v>
      </c>
      <c r="E6" s="132">
        <v>100000</v>
      </c>
      <c r="F6" s="132">
        <v>500000</v>
      </c>
      <c r="G6" s="143"/>
      <c r="H6" s="143"/>
      <c r="I6" s="69"/>
      <c r="J6" s="69"/>
      <c r="K6" s="69"/>
      <c r="L6" s="69"/>
      <c r="M6" s="69"/>
      <c r="N6" s="69"/>
      <c r="O6" s="69"/>
      <c r="P6" s="69"/>
      <c r="Q6" s="69"/>
      <c r="R6" s="69"/>
      <c r="S6" s="69"/>
      <c r="T6" s="69"/>
      <c r="U6" s="69"/>
      <c r="V6" s="69"/>
      <c r="W6" s="69"/>
      <c r="X6" s="69"/>
      <c r="Y6" s="69"/>
      <c r="Z6" s="69"/>
      <c r="AA6" s="69"/>
      <c r="AB6" s="69"/>
      <c r="AC6" s="69"/>
      <c r="AD6" s="69"/>
      <c r="AE6" s="69"/>
    </row>
    <row r="7" spans="2:127" ht="15.5">
      <c r="B7" s="69"/>
      <c r="C7" s="302" t="s">
        <v>175</v>
      </c>
      <c r="D7" s="71" t="s">
        <v>176</v>
      </c>
      <c r="E7" s="132">
        <v>25000</v>
      </c>
      <c r="F7" s="132">
        <v>625000</v>
      </c>
      <c r="G7" s="143"/>
      <c r="H7" s="143"/>
      <c r="I7" s="69"/>
      <c r="J7" s="69"/>
      <c r="K7" s="69"/>
      <c r="L7" s="69"/>
      <c r="M7" s="69"/>
      <c r="N7" s="69"/>
      <c r="O7" s="69"/>
      <c r="P7" s="69"/>
      <c r="Q7" s="69"/>
      <c r="R7" s="69"/>
      <c r="S7" s="69"/>
      <c r="T7" s="69"/>
      <c r="U7" s="69"/>
      <c r="V7" s="69"/>
      <c r="W7" s="69"/>
      <c r="X7" s="69"/>
      <c r="Y7" s="69"/>
      <c r="Z7" s="69"/>
      <c r="AA7" s="69"/>
      <c r="AB7" s="69"/>
      <c r="AC7" s="69"/>
      <c r="AD7" s="69"/>
      <c r="AE7" s="69"/>
    </row>
    <row r="8" spans="2:127" ht="15.5">
      <c r="B8" s="69"/>
      <c r="C8" s="303" t="s">
        <v>11</v>
      </c>
      <c r="D8" s="304"/>
      <c r="E8" s="305"/>
      <c r="F8" s="132">
        <f>SUM(F4:F7)</f>
        <v>5475000</v>
      </c>
      <c r="G8" s="143"/>
      <c r="H8" s="143"/>
      <c r="I8" s="69"/>
      <c r="J8" s="69"/>
      <c r="K8" s="69"/>
      <c r="L8" s="69"/>
      <c r="M8" s="69"/>
      <c r="N8" s="69"/>
      <c r="O8" s="69"/>
      <c r="P8" s="69"/>
      <c r="Q8" s="69"/>
      <c r="R8" s="69"/>
      <c r="S8" s="69"/>
      <c r="T8" s="69"/>
      <c r="U8" s="69"/>
      <c r="V8" s="69"/>
      <c r="W8" s="69"/>
      <c r="X8" s="69"/>
      <c r="Y8" s="69"/>
      <c r="Z8" s="69"/>
      <c r="AA8" s="69"/>
      <c r="AB8" s="69"/>
      <c r="AC8" s="69"/>
      <c r="AD8" s="69"/>
      <c r="AE8" s="69"/>
    </row>
    <row r="9" spans="2:127" ht="15.5">
      <c r="B9" s="69"/>
      <c r="C9" s="301" t="s">
        <v>12</v>
      </c>
      <c r="D9" s="301"/>
      <c r="E9" s="301"/>
      <c r="F9" s="301"/>
      <c r="G9" s="143"/>
      <c r="H9" s="143"/>
      <c r="I9" s="69"/>
      <c r="J9" s="69"/>
      <c r="K9" s="69"/>
      <c r="L9" s="69"/>
      <c r="M9" s="69"/>
      <c r="N9" s="69"/>
      <c r="O9" s="69"/>
      <c r="P9" s="69"/>
      <c r="Q9" s="69"/>
      <c r="R9" s="69"/>
      <c r="S9" s="69"/>
      <c r="T9" s="69"/>
      <c r="U9" s="69"/>
      <c r="V9" s="69"/>
      <c r="W9" s="69"/>
      <c r="X9" s="69"/>
      <c r="Y9" s="69"/>
      <c r="Z9" s="69"/>
      <c r="AA9" s="69"/>
      <c r="AB9" s="69"/>
      <c r="AC9" s="69"/>
      <c r="AD9" s="69"/>
      <c r="AE9" s="69"/>
    </row>
    <row r="10" spans="2:127" ht="15.5">
      <c r="B10" s="69"/>
      <c r="C10" s="302" t="s">
        <v>177</v>
      </c>
      <c r="D10" s="71" t="s">
        <v>178</v>
      </c>
      <c r="E10" s="132">
        <v>10000</v>
      </c>
      <c r="F10" s="132">
        <v>170000</v>
      </c>
      <c r="G10" s="143"/>
      <c r="H10" s="143"/>
      <c r="I10" s="69"/>
      <c r="J10" s="69"/>
      <c r="K10" s="69"/>
      <c r="L10" s="69"/>
      <c r="M10" s="69"/>
      <c r="N10" s="69"/>
      <c r="O10" s="69"/>
      <c r="P10" s="69"/>
      <c r="Q10" s="69"/>
      <c r="R10" s="69"/>
      <c r="S10" s="69"/>
      <c r="T10" s="69"/>
      <c r="U10" s="69"/>
      <c r="V10" s="69"/>
      <c r="W10" s="69"/>
      <c r="X10" s="69"/>
      <c r="Y10" s="69"/>
      <c r="Z10" s="69"/>
      <c r="AA10" s="69"/>
      <c r="AB10" s="69"/>
      <c r="AC10" s="69"/>
      <c r="AD10" s="69"/>
      <c r="AE10" s="69"/>
    </row>
    <row r="11" spans="2:127" ht="15.5">
      <c r="B11" s="69"/>
      <c r="C11" s="302" t="s">
        <v>179</v>
      </c>
      <c r="D11" s="71" t="s">
        <v>180</v>
      </c>
      <c r="E11" s="132">
        <v>5000</v>
      </c>
      <c r="F11" s="132">
        <v>300000</v>
      </c>
      <c r="G11" s="143"/>
      <c r="H11" s="143"/>
      <c r="I11" s="69"/>
      <c r="J11" s="69"/>
      <c r="K11" s="69"/>
      <c r="L11" s="69"/>
      <c r="M11" s="69"/>
      <c r="N11" s="69"/>
      <c r="O11" s="69"/>
      <c r="P11" s="69"/>
      <c r="Q11" s="69"/>
      <c r="R11" s="69"/>
      <c r="S11" s="69"/>
      <c r="T11" s="69"/>
      <c r="U11" s="69"/>
      <c r="V11" s="69"/>
      <c r="W11" s="69"/>
      <c r="X11" s="69"/>
      <c r="Y11" s="69"/>
      <c r="Z11" s="69"/>
      <c r="AA11" s="69"/>
      <c r="AB11" s="69"/>
      <c r="AC11" s="69"/>
      <c r="AD11" s="69"/>
      <c r="AE11" s="69"/>
    </row>
    <row r="12" spans="2:127" ht="15.5">
      <c r="B12" s="69"/>
      <c r="C12" s="303" t="s">
        <v>17</v>
      </c>
      <c r="D12" s="304"/>
      <c r="E12" s="305"/>
      <c r="F12" s="132">
        <f>SUM(F10:F11)</f>
        <v>470000</v>
      </c>
      <c r="G12" s="143"/>
      <c r="H12" s="143"/>
      <c r="I12" s="69"/>
      <c r="J12" s="69"/>
      <c r="K12" s="69"/>
      <c r="L12" s="69"/>
      <c r="M12" s="69"/>
      <c r="N12" s="69"/>
      <c r="O12" s="69"/>
      <c r="P12" s="69"/>
      <c r="Q12" s="69"/>
      <c r="R12" s="69"/>
      <c r="S12" s="69"/>
      <c r="T12" s="69"/>
      <c r="U12" s="69"/>
      <c r="V12" s="69"/>
      <c r="W12" s="69"/>
      <c r="X12" s="69"/>
      <c r="Y12" s="69"/>
      <c r="Z12" s="69"/>
      <c r="AA12" s="69"/>
      <c r="AB12" s="69"/>
      <c r="AC12" s="69"/>
      <c r="AD12" s="69"/>
      <c r="AE12" s="69"/>
    </row>
    <row r="13" spans="2:127" ht="15.5">
      <c r="B13" s="69"/>
      <c r="C13" s="69"/>
      <c r="D13" s="69"/>
      <c r="E13" s="69"/>
      <c r="F13" s="69"/>
      <c r="G13" s="143"/>
      <c r="H13" s="143"/>
      <c r="I13" s="69"/>
      <c r="J13" s="69"/>
      <c r="K13" s="69"/>
      <c r="L13" s="69"/>
      <c r="M13" s="69"/>
      <c r="N13" s="69"/>
      <c r="O13" s="69"/>
      <c r="P13" s="69"/>
      <c r="Q13" s="69"/>
      <c r="R13" s="69"/>
      <c r="S13" s="69"/>
      <c r="T13" s="69"/>
      <c r="U13" s="69"/>
      <c r="V13" s="69"/>
      <c r="W13" s="69"/>
      <c r="X13" s="69"/>
      <c r="Y13" s="69"/>
      <c r="Z13" s="69"/>
      <c r="AA13" s="69"/>
      <c r="AB13" s="69"/>
      <c r="AC13" s="69"/>
      <c r="AD13" s="69"/>
      <c r="AE13" s="69"/>
    </row>
    <row r="14" spans="2:127" ht="15" customHeight="1">
      <c r="B14" s="69"/>
      <c r="C14" s="69" t="s">
        <v>181</v>
      </c>
      <c r="D14" s="69"/>
      <c r="E14" s="69"/>
      <c r="F14" s="69"/>
      <c r="G14" s="69"/>
      <c r="H14" s="69"/>
      <c r="I14" s="69"/>
      <c r="J14" s="69"/>
      <c r="K14" s="69"/>
      <c r="L14" s="69"/>
      <c r="M14" s="69"/>
      <c r="N14" s="69"/>
      <c r="O14" s="68"/>
      <c r="P14" s="68"/>
      <c r="Q14" s="68"/>
      <c r="R14" s="68"/>
      <c r="S14" s="68"/>
      <c r="T14" s="68"/>
      <c r="U14" s="68"/>
      <c r="V14" s="68"/>
      <c r="W14" s="68"/>
      <c r="X14" s="68"/>
      <c r="Y14" s="68"/>
      <c r="Z14" s="68"/>
      <c r="AA14" s="68"/>
      <c r="AB14" s="68"/>
      <c r="AC14" s="68"/>
      <c r="AD14" s="68"/>
      <c r="AE14" s="68"/>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row>
    <row r="15" spans="2:127" ht="15" customHeight="1">
      <c r="B15" s="69"/>
      <c r="C15" s="302" t="s">
        <v>182</v>
      </c>
      <c r="D15" s="307">
        <v>1500000</v>
      </c>
      <c r="E15" s="69"/>
      <c r="F15" s="69"/>
      <c r="G15" s="143"/>
      <c r="H15" s="143"/>
      <c r="I15" s="69"/>
      <c r="J15" s="69"/>
      <c r="K15" s="69"/>
      <c r="L15" s="69"/>
      <c r="M15" s="69"/>
      <c r="N15" s="69"/>
      <c r="O15" s="68"/>
      <c r="P15" s="69"/>
      <c r="Q15" s="69"/>
      <c r="R15" s="69"/>
      <c r="S15" s="69"/>
      <c r="T15" s="69"/>
      <c r="U15" s="69"/>
      <c r="V15" s="69"/>
      <c r="W15" s="69"/>
      <c r="X15" s="69"/>
      <c r="Y15" s="69"/>
      <c r="Z15" s="69"/>
      <c r="AA15" s="69"/>
      <c r="AB15" s="69"/>
      <c r="AC15" s="69"/>
      <c r="AD15" s="69"/>
      <c r="AE15" s="69"/>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row>
    <row r="16" spans="2:127" ht="15.5">
      <c r="B16" s="69"/>
      <c r="C16" s="302" t="s">
        <v>183</v>
      </c>
      <c r="D16" s="307">
        <v>2000000</v>
      </c>
      <c r="E16" s="69"/>
      <c r="F16" s="69"/>
      <c r="G16" s="143"/>
      <c r="H16" s="143"/>
      <c r="I16" s="69"/>
      <c r="J16" s="69"/>
      <c r="K16" s="69"/>
      <c r="L16" s="69"/>
      <c r="M16" s="69"/>
      <c r="N16" s="69"/>
      <c r="O16" s="369"/>
      <c r="P16" s="369"/>
      <c r="Q16" s="369"/>
      <c r="R16" s="369"/>
      <c r="S16" s="369"/>
      <c r="T16" s="369"/>
      <c r="U16" s="369"/>
      <c r="V16" s="369"/>
      <c r="W16" s="369"/>
      <c r="X16" s="369"/>
      <c r="Y16" s="369"/>
      <c r="Z16" s="369"/>
      <c r="AA16" s="369"/>
      <c r="AB16" s="369"/>
      <c r="AC16" s="369"/>
      <c r="AD16" s="369"/>
      <c r="AE16" s="369"/>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row>
    <row r="17" spans="2:127" ht="15.5">
      <c r="B17" s="69"/>
      <c r="C17" s="302" t="s">
        <v>184</v>
      </c>
      <c r="D17" s="307">
        <v>700000</v>
      </c>
      <c r="E17" s="69"/>
      <c r="F17" s="69"/>
      <c r="G17" s="143"/>
      <c r="H17" s="143"/>
      <c r="I17" s="69"/>
      <c r="J17" s="69"/>
      <c r="K17" s="69"/>
      <c r="L17" s="69"/>
      <c r="M17" s="69"/>
      <c r="N17" s="69"/>
      <c r="O17" s="69"/>
      <c r="P17" s="69"/>
      <c r="Q17" s="69"/>
      <c r="R17" s="69"/>
      <c r="S17" s="69"/>
      <c r="T17" s="69"/>
      <c r="U17" s="69"/>
      <c r="V17" s="69"/>
      <c r="W17" s="69"/>
      <c r="X17" s="69"/>
      <c r="Y17" s="69"/>
      <c r="Z17" s="69"/>
      <c r="AA17" s="69"/>
      <c r="AB17" s="69"/>
      <c r="AC17" s="69"/>
      <c r="AD17" s="69"/>
      <c r="AE17" s="69"/>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row>
    <row r="18" spans="2:127" ht="15.5">
      <c r="B18" s="69"/>
      <c r="C18" s="302" t="s">
        <v>185</v>
      </c>
      <c r="D18" s="307">
        <v>1000000</v>
      </c>
      <c r="E18" s="69"/>
      <c r="F18" s="69"/>
      <c r="G18" s="143"/>
      <c r="H18" s="143"/>
      <c r="I18" s="69"/>
      <c r="J18" s="69"/>
      <c r="K18" s="69"/>
      <c r="L18" s="69"/>
      <c r="M18" s="69"/>
      <c r="N18" s="69"/>
      <c r="O18" s="69"/>
      <c r="P18" s="69"/>
      <c r="Q18" s="69"/>
      <c r="R18" s="69"/>
      <c r="S18" s="69"/>
      <c r="T18" s="69"/>
      <c r="U18" s="69"/>
      <c r="V18" s="69"/>
      <c r="W18" s="69"/>
      <c r="X18" s="69"/>
      <c r="Y18" s="69"/>
      <c r="Z18" s="69"/>
      <c r="AA18" s="69"/>
      <c r="AB18" s="69"/>
      <c r="AC18" s="69"/>
      <c r="AD18" s="69"/>
      <c r="AE18" s="69"/>
    </row>
    <row r="19" spans="2:127" ht="15.5">
      <c r="B19" s="69"/>
      <c r="C19" s="302" t="s">
        <v>186</v>
      </c>
      <c r="D19" s="307">
        <v>500000</v>
      </c>
      <c r="E19" s="69"/>
      <c r="F19" s="69"/>
      <c r="G19" s="143"/>
      <c r="H19" s="143"/>
      <c r="I19" s="69"/>
      <c r="J19" s="69"/>
      <c r="K19" s="69"/>
      <c r="L19" s="69"/>
      <c r="M19" s="69"/>
      <c r="N19" s="69"/>
      <c r="O19" s="69"/>
      <c r="P19" s="69"/>
      <c r="Q19" s="69"/>
      <c r="R19" s="69"/>
      <c r="S19" s="69"/>
      <c r="T19" s="69"/>
      <c r="U19" s="69"/>
      <c r="V19" s="69"/>
      <c r="W19" s="69"/>
      <c r="X19" s="69"/>
      <c r="Y19" s="69"/>
      <c r="Z19" s="69"/>
      <c r="AA19" s="69"/>
      <c r="AB19" s="69"/>
      <c r="AC19" s="69"/>
      <c r="AD19" s="69"/>
      <c r="AE19" s="69"/>
    </row>
    <row r="20" spans="2:127" ht="15.5">
      <c r="B20" s="69"/>
      <c r="C20" s="302" t="s">
        <v>1</v>
      </c>
      <c r="D20" s="307">
        <f>SUM(D15:D19)</f>
        <v>5700000</v>
      </c>
      <c r="E20" s="69"/>
      <c r="F20" s="69"/>
      <c r="G20" s="143"/>
      <c r="H20" s="143"/>
      <c r="I20" s="69"/>
      <c r="J20" s="69"/>
      <c r="K20" s="69"/>
      <c r="L20" s="69"/>
      <c r="M20" s="69"/>
      <c r="N20" s="69"/>
      <c r="O20" s="69"/>
      <c r="P20" s="69"/>
      <c r="Q20" s="69"/>
      <c r="R20" s="69"/>
      <c r="S20" s="69"/>
      <c r="T20" s="69"/>
      <c r="U20" s="69"/>
      <c r="V20" s="69"/>
      <c r="W20" s="69"/>
      <c r="X20" s="69"/>
      <c r="Y20" s="69"/>
      <c r="Z20" s="69"/>
      <c r="AA20" s="69"/>
      <c r="AB20" s="69"/>
      <c r="AC20" s="69"/>
      <c r="AD20" s="69"/>
      <c r="AE20" s="69"/>
    </row>
    <row r="21" spans="2:127" ht="15.5">
      <c r="B21" s="69"/>
      <c r="O21" s="69"/>
      <c r="P21" s="69"/>
      <c r="Q21" s="69"/>
      <c r="R21" s="69"/>
      <c r="S21" s="69"/>
      <c r="T21" s="69"/>
      <c r="U21" s="69"/>
      <c r="V21" s="69"/>
      <c r="W21" s="69"/>
      <c r="X21" s="69"/>
      <c r="Y21" s="69"/>
      <c r="Z21" s="69"/>
      <c r="AA21" s="69"/>
      <c r="AB21" s="69"/>
      <c r="AC21" s="69"/>
      <c r="AD21" s="69"/>
      <c r="AE21" s="69"/>
    </row>
    <row r="22" spans="2:127" ht="15.5">
      <c r="B22" s="69"/>
      <c r="O22" s="69"/>
      <c r="P22" s="69"/>
      <c r="Q22" s="69"/>
      <c r="R22" s="69"/>
      <c r="S22" s="69"/>
      <c r="T22" s="69"/>
      <c r="U22" s="69"/>
      <c r="V22" s="69"/>
      <c r="W22" s="69"/>
      <c r="X22" s="69"/>
      <c r="Y22" s="69"/>
      <c r="Z22" s="69"/>
      <c r="AA22" s="69"/>
      <c r="AB22" s="69"/>
      <c r="AC22" s="69"/>
      <c r="AD22" s="69"/>
      <c r="AE22" s="69"/>
    </row>
    <row r="23" spans="2:127" ht="15.5">
      <c r="B23" s="69"/>
      <c r="O23" s="69"/>
      <c r="P23" s="69"/>
      <c r="Q23" s="69"/>
      <c r="R23" s="69"/>
      <c r="S23" s="69"/>
      <c r="T23" s="69"/>
      <c r="U23" s="69"/>
      <c r="V23" s="69"/>
      <c r="W23" s="69"/>
      <c r="X23" s="69"/>
      <c r="Y23" s="69"/>
      <c r="Z23" s="69"/>
      <c r="AA23" s="69"/>
      <c r="AB23" s="69"/>
      <c r="AC23" s="69"/>
      <c r="AD23" s="69"/>
      <c r="AE23" s="69"/>
    </row>
    <row r="24" spans="2:127" ht="15.5">
      <c r="B24" s="69"/>
      <c r="C24" s="69"/>
      <c r="D24" s="69"/>
      <c r="E24" s="69"/>
      <c r="F24" s="69"/>
      <c r="G24" s="143"/>
      <c r="H24" s="143"/>
      <c r="I24" s="69"/>
      <c r="J24" s="69"/>
      <c r="K24" s="69"/>
      <c r="L24" s="69"/>
      <c r="M24" s="69"/>
      <c r="N24" s="69"/>
      <c r="O24" s="69"/>
      <c r="P24" s="69"/>
      <c r="Q24" s="69"/>
      <c r="R24" s="69"/>
      <c r="S24" s="69"/>
      <c r="T24" s="69"/>
      <c r="U24" s="69"/>
      <c r="V24" s="69"/>
      <c r="W24" s="69"/>
      <c r="X24" s="69"/>
      <c r="Y24" s="69"/>
      <c r="Z24" s="69"/>
      <c r="AA24" s="69"/>
      <c r="AB24" s="69"/>
      <c r="AC24" s="69"/>
      <c r="AD24" s="69"/>
      <c r="AE24" s="69"/>
    </row>
    <row r="25" spans="2:127" ht="15.5">
      <c r="B25" s="69"/>
      <c r="C25" s="80" t="s">
        <v>27</v>
      </c>
      <c r="D25" s="69"/>
      <c r="E25" s="69"/>
      <c r="F25" s="69"/>
      <c r="G25" s="143"/>
      <c r="H25" s="143"/>
      <c r="I25" s="69"/>
      <c r="J25" s="69"/>
      <c r="K25" s="69"/>
      <c r="L25" s="69"/>
      <c r="M25" s="69"/>
      <c r="N25" s="69"/>
      <c r="O25" s="69"/>
      <c r="P25" s="69"/>
      <c r="Q25" s="69"/>
      <c r="R25" s="69"/>
      <c r="S25" s="69"/>
      <c r="T25" s="69"/>
      <c r="U25" s="69"/>
      <c r="V25" s="69"/>
      <c r="W25" s="69"/>
      <c r="X25" s="69"/>
      <c r="Y25" s="69"/>
      <c r="Z25" s="69"/>
      <c r="AA25" s="69"/>
      <c r="AB25" s="69"/>
      <c r="AC25" s="69"/>
      <c r="AD25" s="69"/>
      <c r="AE25" s="69"/>
    </row>
    <row r="26" spans="2:127" ht="15.5">
      <c r="B26" s="69"/>
      <c r="C26" s="254" t="s">
        <v>28</v>
      </c>
      <c r="D26" s="254"/>
      <c r="E26" s="254"/>
      <c r="F26" s="254"/>
      <c r="G26" s="254"/>
      <c r="H26" s="143"/>
      <c r="I26" s="69"/>
      <c r="J26" s="69"/>
      <c r="K26" s="69"/>
      <c r="L26" s="69"/>
      <c r="M26" s="69"/>
      <c r="N26" s="69"/>
      <c r="O26" s="69"/>
      <c r="P26" s="69"/>
      <c r="Q26" s="69"/>
      <c r="R26" s="69"/>
      <c r="S26" s="69"/>
      <c r="T26" s="69"/>
      <c r="U26" s="69"/>
      <c r="V26" s="69"/>
      <c r="W26" s="69"/>
      <c r="X26" s="69"/>
      <c r="Y26" s="69"/>
      <c r="Z26" s="69"/>
      <c r="AA26" s="69"/>
      <c r="AB26" s="69"/>
      <c r="AC26" s="69"/>
      <c r="AD26" s="69"/>
      <c r="AE26" s="69"/>
    </row>
    <row r="27" spans="2:127" ht="15.5">
      <c r="B27" s="69"/>
      <c r="C27" s="254" t="s">
        <v>187</v>
      </c>
      <c r="D27" s="254"/>
      <c r="E27" s="254"/>
      <c r="F27" s="254"/>
      <c r="G27" s="254"/>
      <c r="H27" s="143"/>
      <c r="I27" s="69"/>
      <c r="J27" s="69"/>
      <c r="K27" s="69"/>
      <c r="L27" s="69"/>
      <c r="M27" s="69"/>
      <c r="N27" s="69"/>
      <c r="O27" s="69"/>
      <c r="P27" s="69"/>
      <c r="Q27" s="69"/>
      <c r="R27" s="69"/>
      <c r="S27" s="69"/>
      <c r="T27" s="69"/>
      <c r="U27" s="69"/>
      <c r="V27" s="69"/>
      <c r="W27" s="69"/>
      <c r="X27" s="69"/>
      <c r="Y27" s="69"/>
      <c r="Z27" s="69"/>
      <c r="AA27" s="69"/>
      <c r="AB27" s="69"/>
      <c r="AC27" s="69"/>
      <c r="AD27" s="69"/>
      <c r="AE27" s="69"/>
    </row>
    <row r="28" spans="2:127" ht="15.5">
      <c r="B28" s="69"/>
      <c r="C28" s="237" t="s">
        <v>188</v>
      </c>
      <c r="D28" s="237"/>
      <c r="E28" s="237"/>
      <c r="F28" s="237"/>
      <c r="G28" s="150">
        <v>0</v>
      </c>
      <c r="H28" s="143"/>
      <c r="I28" s="69"/>
      <c r="J28" s="69"/>
      <c r="K28" s="69"/>
      <c r="L28" s="69"/>
      <c r="M28" s="69"/>
      <c r="N28" s="69"/>
      <c r="O28" s="69"/>
      <c r="P28" s="69"/>
      <c r="Q28" s="69"/>
      <c r="R28" s="69"/>
      <c r="S28" s="69"/>
      <c r="T28" s="69"/>
      <c r="U28" s="69"/>
      <c r="V28" s="69"/>
      <c r="W28" s="69"/>
      <c r="X28" s="69"/>
      <c r="Y28" s="69"/>
      <c r="Z28" s="69"/>
      <c r="AA28" s="69"/>
      <c r="AB28" s="69"/>
      <c r="AC28" s="69"/>
      <c r="AD28" s="69"/>
      <c r="AE28" s="69"/>
    </row>
    <row r="29" spans="2:127" ht="15.5">
      <c r="B29" s="69"/>
      <c r="C29" s="237" t="s">
        <v>189</v>
      </c>
      <c r="D29" s="237"/>
      <c r="E29" s="237"/>
      <c r="F29" s="237"/>
      <c r="G29" s="173">
        <v>0</v>
      </c>
      <c r="H29" s="143"/>
      <c r="I29" s="69"/>
      <c r="J29" s="69"/>
      <c r="K29" s="69"/>
      <c r="L29" s="69"/>
      <c r="M29" s="69"/>
      <c r="N29" s="69"/>
      <c r="O29" s="69"/>
      <c r="P29" s="69"/>
      <c r="Q29" s="69"/>
      <c r="R29" s="69"/>
      <c r="S29" s="69"/>
      <c r="T29" s="69"/>
      <c r="U29" s="69"/>
      <c r="V29" s="69"/>
      <c r="W29" s="69"/>
      <c r="X29" s="69"/>
      <c r="Y29" s="69"/>
      <c r="Z29" s="69"/>
      <c r="AA29" s="69"/>
      <c r="AB29" s="69"/>
      <c r="AC29" s="69"/>
      <c r="AD29" s="69"/>
      <c r="AE29" s="69"/>
    </row>
    <row r="30" spans="2:127" ht="15.5">
      <c r="B30" s="69"/>
      <c r="C30" s="254" t="s">
        <v>190</v>
      </c>
      <c r="D30" s="254"/>
      <c r="E30" s="254"/>
      <c r="F30" s="254"/>
      <c r="G30" s="142">
        <f>G28+G29</f>
        <v>0</v>
      </c>
      <c r="H30" s="143"/>
      <c r="I30" s="69"/>
      <c r="J30" s="69"/>
      <c r="K30" s="69"/>
      <c r="L30" s="69"/>
      <c r="M30" s="69"/>
      <c r="N30" s="69"/>
      <c r="O30" s="69"/>
      <c r="P30" s="69"/>
      <c r="Q30" s="69"/>
      <c r="R30" s="69"/>
      <c r="S30" s="69"/>
      <c r="T30" s="69"/>
      <c r="U30" s="69"/>
      <c r="V30" s="69"/>
      <c r="W30" s="69"/>
      <c r="X30" s="69"/>
      <c r="Y30" s="69"/>
      <c r="Z30" s="69"/>
      <c r="AA30" s="69"/>
      <c r="AB30" s="69"/>
      <c r="AC30" s="69"/>
      <c r="AD30" s="69"/>
      <c r="AE30" s="69"/>
    </row>
    <row r="31" spans="2:127" ht="15.5">
      <c r="B31" s="69"/>
      <c r="C31" s="69"/>
      <c r="D31" s="69"/>
      <c r="E31" s="69"/>
      <c r="F31" s="69"/>
      <c r="G31" s="117"/>
      <c r="H31" s="143"/>
      <c r="I31" s="69"/>
      <c r="J31" s="69"/>
      <c r="K31" s="69"/>
      <c r="L31" s="69"/>
      <c r="M31" s="69"/>
      <c r="N31" s="69"/>
      <c r="O31" s="69"/>
      <c r="P31" s="69"/>
      <c r="Q31" s="69"/>
      <c r="R31" s="69"/>
      <c r="S31" s="69"/>
      <c r="T31" s="69"/>
      <c r="U31" s="69"/>
      <c r="V31" s="69"/>
      <c r="W31" s="69"/>
      <c r="X31" s="69"/>
      <c r="Y31" s="69"/>
      <c r="Z31" s="69"/>
      <c r="AA31" s="69"/>
      <c r="AB31" s="69"/>
      <c r="AC31" s="69"/>
      <c r="AD31" s="69"/>
      <c r="AE31" s="69"/>
    </row>
    <row r="32" spans="2:127" ht="15.5">
      <c r="B32" s="69"/>
      <c r="C32" s="138" t="s">
        <v>191</v>
      </c>
      <c r="D32" s="138"/>
      <c r="E32" s="138"/>
      <c r="F32" s="138"/>
      <c r="G32" s="117"/>
      <c r="H32" s="143"/>
      <c r="I32" s="69"/>
      <c r="J32" s="69"/>
      <c r="K32" s="69"/>
      <c r="L32" s="69"/>
      <c r="M32" s="69"/>
      <c r="N32" s="69"/>
      <c r="O32" s="69"/>
      <c r="P32" s="69"/>
      <c r="Q32" s="69"/>
      <c r="R32" s="69"/>
      <c r="S32" s="69"/>
      <c r="T32" s="69"/>
      <c r="U32" s="69"/>
      <c r="V32" s="69"/>
      <c r="W32" s="69"/>
      <c r="X32" s="69"/>
      <c r="Y32" s="69"/>
      <c r="Z32" s="69"/>
      <c r="AA32" s="69"/>
      <c r="AB32" s="69"/>
      <c r="AC32" s="69"/>
      <c r="AD32" s="69"/>
      <c r="AE32" s="69"/>
    </row>
    <row r="33" spans="2:31" ht="15.5">
      <c r="B33" s="69"/>
      <c r="C33" s="237" t="s">
        <v>192</v>
      </c>
      <c r="D33" s="237"/>
      <c r="E33" s="237"/>
      <c r="F33" s="237"/>
      <c r="G33" s="150">
        <v>0</v>
      </c>
      <c r="H33" s="143"/>
      <c r="I33" s="69"/>
      <c r="J33" s="69"/>
      <c r="K33" s="69"/>
      <c r="L33" s="69"/>
      <c r="M33" s="69"/>
      <c r="N33" s="69"/>
      <c r="O33" s="69"/>
      <c r="P33" s="69"/>
      <c r="Q33" s="69"/>
      <c r="R33" s="69"/>
      <c r="S33" s="69"/>
      <c r="T33" s="69"/>
      <c r="U33" s="69"/>
      <c r="V33" s="69"/>
      <c r="W33" s="69"/>
      <c r="X33" s="69"/>
      <c r="Y33" s="69"/>
      <c r="Z33" s="69"/>
      <c r="AA33" s="69"/>
      <c r="AB33" s="69"/>
      <c r="AC33" s="69"/>
      <c r="AD33" s="69"/>
      <c r="AE33" s="69"/>
    </row>
    <row r="34" spans="2:31" ht="15.5">
      <c r="B34" s="69"/>
      <c r="C34" s="237" t="s">
        <v>193</v>
      </c>
      <c r="D34" s="237"/>
      <c r="E34" s="237"/>
      <c r="F34" s="237"/>
      <c r="G34" s="173">
        <v>0</v>
      </c>
      <c r="H34" s="143"/>
      <c r="I34" s="69"/>
      <c r="J34" s="69"/>
      <c r="K34" s="69"/>
      <c r="L34" s="69"/>
      <c r="M34" s="69"/>
      <c r="N34" s="69"/>
      <c r="O34" s="69"/>
      <c r="P34" s="69"/>
      <c r="Q34" s="69"/>
      <c r="R34" s="69"/>
      <c r="S34" s="69"/>
      <c r="T34" s="69"/>
      <c r="U34" s="69"/>
      <c r="V34" s="69"/>
      <c r="W34" s="69"/>
      <c r="X34" s="69"/>
      <c r="Y34" s="69"/>
      <c r="Z34" s="69"/>
      <c r="AA34" s="69"/>
      <c r="AB34" s="69"/>
      <c r="AC34" s="69"/>
      <c r="AD34" s="69"/>
      <c r="AE34" s="69"/>
    </row>
    <row r="35" spans="2:31" ht="15.5">
      <c r="B35" s="69"/>
      <c r="C35" s="308" t="s">
        <v>32</v>
      </c>
      <c r="D35" s="308"/>
      <c r="E35" s="308"/>
      <c r="F35" s="308"/>
      <c r="G35" s="142">
        <f>G33+G34</f>
        <v>0</v>
      </c>
      <c r="H35" s="143"/>
      <c r="I35" s="69"/>
      <c r="J35" s="69"/>
      <c r="K35" s="69"/>
      <c r="L35" s="69"/>
      <c r="M35" s="69"/>
      <c r="N35" s="69"/>
      <c r="O35" s="69"/>
      <c r="P35" s="69"/>
      <c r="Q35" s="69"/>
      <c r="R35" s="69"/>
      <c r="S35" s="69"/>
      <c r="T35" s="69"/>
      <c r="U35" s="69"/>
      <c r="V35" s="69"/>
      <c r="W35" s="69"/>
      <c r="X35" s="69"/>
      <c r="Y35" s="69"/>
      <c r="Z35" s="69"/>
      <c r="AA35" s="69"/>
      <c r="AB35" s="69"/>
      <c r="AC35" s="69"/>
      <c r="AD35" s="69"/>
      <c r="AE35" s="69"/>
    </row>
    <row r="36" spans="2:31" ht="15.5">
      <c r="B36" s="69"/>
      <c r="C36" s="69"/>
      <c r="D36" s="69"/>
      <c r="E36" s="69"/>
      <c r="F36" s="69"/>
      <c r="G36" s="117"/>
      <c r="H36" s="143"/>
      <c r="I36" s="69"/>
      <c r="J36" s="69"/>
      <c r="K36" s="69"/>
      <c r="L36" s="69"/>
      <c r="M36" s="69"/>
      <c r="N36" s="69"/>
      <c r="O36" s="69"/>
      <c r="P36" s="69"/>
      <c r="Q36" s="69"/>
      <c r="R36" s="69"/>
      <c r="S36" s="69"/>
      <c r="T36" s="69"/>
      <c r="U36" s="69"/>
      <c r="V36" s="69"/>
      <c r="W36" s="69"/>
      <c r="X36" s="69"/>
      <c r="Y36" s="69"/>
      <c r="Z36" s="69"/>
      <c r="AA36" s="69"/>
      <c r="AB36" s="69"/>
      <c r="AC36" s="69"/>
      <c r="AD36" s="69"/>
      <c r="AE36" s="69"/>
    </row>
    <row r="37" spans="2:31" ht="15.5">
      <c r="B37" s="69"/>
      <c r="C37" s="138" t="s">
        <v>33</v>
      </c>
      <c r="D37" s="309"/>
      <c r="E37" s="309"/>
      <c r="F37" s="69"/>
      <c r="G37" s="117"/>
      <c r="H37" s="143"/>
      <c r="I37" s="69"/>
      <c r="J37" s="69"/>
      <c r="K37" s="69"/>
      <c r="L37" s="69"/>
      <c r="M37" s="69"/>
      <c r="N37" s="69"/>
      <c r="O37" s="69"/>
      <c r="P37" s="69"/>
      <c r="Q37" s="69"/>
      <c r="R37" s="69"/>
      <c r="S37" s="69"/>
      <c r="T37" s="69"/>
      <c r="U37" s="69"/>
      <c r="V37" s="69"/>
      <c r="W37" s="69"/>
      <c r="X37" s="69"/>
      <c r="Y37" s="69"/>
      <c r="Z37" s="69"/>
      <c r="AA37" s="69"/>
      <c r="AB37" s="69"/>
      <c r="AC37" s="69"/>
      <c r="AD37" s="69"/>
      <c r="AE37" s="69"/>
    </row>
    <row r="38" spans="2:31" ht="15.5">
      <c r="B38" s="69"/>
      <c r="C38" s="237" t="s">
        <v>194</v>
      </c>
      <c r="D38" s="237"/>
      <c r="E38" s="237"/>
      <c r="F38" s="237"/>
      <c r="G38" s="150">
        <v>0</v>
      </c>
      <c r="H38" s="143"/>
      <c r="I38" s="69"/>
      <c r="J38" s="69"/>
      <c r="K38" s="69"/>
      <c r="L38" s="69"/>
      <c r="M38" s="69"/>
      <c r="N38" s="69"/>
      <c r="O38" s="69"/>
      <c r="P38" s="69"/>
      <c r="Q38" s="69"/>
      <c r="R38" s="69"/>
      <c r="S38" s="69"/>
      <c r="T38" s="69"/>
      <c r="U38" s="69"/>
      <c r="V38" s="69"/>
      <c r="W38" s="69"/>
      <c r="X38" s="69"/>
      <c r="Y38" s="69"/>
      <c r="Z38" s="69"/>
      <c r="AA38" s="69"/>
      <c r="AB38" s="69"/>
      <c r="AC38" s="69"/>
      <c r="AD38" s="69"/>
      <c r="AE38" s="69"/>
    </row>
    <row r="39" spans="2:31" ht="15.5">
      <c r="B39" s="69"/>
      <c r="C39" s="237" t="s">
        <v>195</v>
      </c>
      <c r="D39" s="237"/>
      <c r="E39" s="237"/>
      <c r="F39" s="237"/>
      <c r="G39" s="173">
        <v>0</v>
      </c>
      <c r="H39" s="143"/>
      <c r="I39" s="69"/>
      <c r="J39" s="69"/>
      <c r="K39" s="69"/>
      <c r="L39" s="69"/>
      <c r="M39" s="69"/>
      <c r="N39" s="69"/>
      <c r="O39" s="69"/>
      <c r="P39" s="69"/>
      <c r="Q39" s="69"/>
      <c r="R39" s="69"/>
      <c r="S39" s="69"/>
      <c r="T39" s="69"/>
      <c r="U39" s="69"/>
      <c r="V39" s="69"/>
      <c r="W39" s="69"/>
      <c r="X39" s="69"/>
      <c r="Y39" s="69"/>
      <c r="Z39" s="69"/>
      <c r="AA39" s="69"/>
      <c r="AB39" s="69"/>
      <c r="AC39" s="69"/>
      <c r="AD39" s="69"/>
      <c r="AE39" s="69"/>
    </row>
    <row r="40" spans="2:31" ht="15.5">
      <c r="B40" s="69"/>
      <c r="C40" s="308" t="s">
        <v>1</v>
      </c>
      <c r="D40" s="308"/>
      <c r="E40" s="308"/>
      <c r="F40" s="308"/>
      <c r="G40" s="142">
        <f>G38+G39</f>
        <v>0</v>
      </c>
      <c r="H40" s="143"/>
      <c r="I40" s="69"/>
      <c r="J40" s="69"/>
      <c r="K40" s="69"/>
      <c r="L40" s="69"/>
      <c r="M40" s="69"/>
      <c r="N40" s="69"/>
      <c r="O40" s="69"/>
      <c r="P40" s="69"/>
      <c r="Q40" s="69"/>
      <c r="R40" s="69"/>
      <c r="S40" s="69"/>
      <c r="T40" s="69"/>
      <c r="U40" s="69"/>
      <c r="V40" s="69"/>
      <c r="W40" s="69"/>
      <c r="X40" s="69"/>
      <c r="Y40" s="69"/>
      <c r="Z40" s="69"/>
      <c r="AA40" s="69"/>
      <c r="AB40" s="69"/>
      <c r="AC40" s="69"/>
      <c r="AD40" s="69"/>
      <c r="AE40" s="69"/>
    </row>
    <row r="41" spans="2:31" ht="15.5">
      <c r="B41" s="69"/>
      <c r="C41" s="69"/>
      <c r="D41" s="69"/>
      <c r="E41" s="69"/>
      <c r="F41" s="69"/>
      <c r="G41" s="117"/>
      <c r="H41" s="143"/>
      <c r="I41" s="69"/>
      <c r="J41" s="69"/>
      <c r="K41" s="69"/>
      <c r="L41" s="69"/>
      <c r="M41" s="69"/>
      <c r="N41" s="69"/>
      <c r="O41" s="69"/>
      <c r="P41" s="69"/>
      <c r="Q41" s="69"/>
      <c r="R41" s="69"/>
      <c r="S41" s="69"/>
      <c r="T41" s="69"/>
      <c r="U41" s="69"/>
      <c r="V41" s="69"/>
      <c r="W41" s="69"/>
      <c r="X41" s="69"/>
      <c r="Y41" s="69"/>
      <c r="Z41" s="69"/>
      <c r="AA41" s="69"/>
      <c r="AB41" s="69"/>
      <c r="AC41" s="69"/>
      <c r="AD41" s="69"/>
      <c r="AE41" s="69"/>
    </row>
    <row r="42" spans="2:31" ht="15.5">
      <c r="B42" s="69"/>
      <c r="C42" s="69"/>
      <c r="D42" s="69"/>
      <c r="E42" s="69"/>
      <c r="F42" s="69"/>
      <c r="G42" s="117"/>
      <c r="H42" s="143"/>
      <c r="I42" s="69"/>
      <c r="J42" s="69"/>
      <c r="K42" s="69"/>
      <c r="L42" s="69"/>
      <c r="M42" s="69"/>
      <c r="N42" s="69"/>
      <c r="O42" s="69"/>
      <c r="P42" s="69"/>
      <c r="Q42" s="69"/>
      <c r="R42" s="69"/>
      <c r="S42" s="69"/>
      <c r="T42" s="69"/>
      <c r="U42" s="69"/>
      <c r="V42" s="69"/>
      <c r="W42" s="69"/>
      <c r="X42" s="69"/>
      <c r="Y42" s="69"/>
      <c r="Z42" s="69"/>
      <c r="AA42" s="69"/>
      <c r="AB42" s="69"/>
      <c r="AC42" s="69"/>
      <c r="AD42" s="69"/>
      <c r="AE42" s="69"/>
    </row>
    <row r="43" spans="2:31" ht="15.5">
      <c r="B43" s="69"/>
      <c r="C43" s="254" t="s">
        <v>36</v>
      </c>
      <c r="D43" s="254"/>
      <c r="E43" s="69"/>
      <c r="F43" s="69"/>
      <c r="G43" s="117"/>
      <c r="H43" s="143"/>
      <c r="I43" s="69"/>
      <c r="J43" s="69"/>
      <c r="K43" s="69"/>
      <c r="L43" s="69"/>
      <c r="M43" s="69"/>
      <c r="N43" s="69"/>
      <c r="O43" s="69"/>
      <c r="P43" s="69"/>
      <c r="Q43" s="69"/>
      <c r="R43" s="69"/>
      <c r="S43" s="69"/>
      <c r="T43" s="69"/>
      <c r="U43" s="69"/>
      <c r="V43" s="69"/>
      <c r="W43" s="69"/>
      <c r="X43" s="69"/>
      <c r="Y43" s="69"/>
      <c r="Z43" s="69"/>
      <c r="AA43" s="69"/>
      <c r="AB43" s="69"/>
      <c r="AC43" s="69"/>
      <c r="AD43" s="69"/>
      <c r="AE43" s="69"/>
    </row>
    <row r="44" spans="2:31" ht="15.5">
      <c r="B44" s="69"/>
      <c r="C44" s="69" t="s">
        <v>196</v>
      </c>
      <c r="D44" s="69"/>
      <c r="E44" s="69"/>
      <c r="F44" s="69"/>
      <c r="G44" s="150">
        <v>0</v>
      </c>
      <c r="H44" s="143"/>
      <c r="I44" s="69"/>
      <c r="J44" s="69"/>
      <c r="K44" s="69"/>
      <c r="L44" s="69"/>
      <c r="M44" s="69"/>
      <c r="N44" s="69"/>
      <c r="O44" s="69"/>
      <c r="P44" s="69"/>
      <c r="Q44" s="69"/>
      <c r="R44" s="69"/>
      <c r="S44" s="69"/>
      <c r="T44" s="69"/>
      <c r="U44" s="69"/>
      <c r="V44" s="69"/>
      <c r="W44" s="69"/>
      <c r="X44" s="69"/>
      <c r="Y44" s="69"/>
      <c r="Z44" s="69"/>
      <c r="AA44" s="69"/>
      <c r="AB44" s="69"/>
      <c r="AC44" s="69"/>
      <c r="AD44" s="69"/>
      <c r="AE44" s="69"/>
    </row>
    <row r="45" spans="2:31" ht="15.5">
      <c r="B45" s="69"/>
      <c r="C45" s="69" t="s">
        <v>197</v>
      </c>
      <c r="D45" s="69"/>
      <c r="E45" s="69"/>
      <c r="F45" s="69"/>
      <c r="G45" s="150">
        <v>0</v>
      </c>
      <c r="H45" s="143"/>
      <c r="I45" s="69"/>
      <c r="J45" s="69"/>
      <c r="K45" s="69"/>
      <c r="L45" s="69"/>
      <c r="M45" s="69"/>
      <c r="N45" s="69"/>
      <c r="O45" s="69"/>
      <c r="P45" s="69"/>
      <c r="Q45" s="69"/>
      <c r="R45" s="69"/>
      <c r="S45" s="69"/>
      <c r="T45" s="69"/>
      <c r="U45" s="69"/>
      <c r="V45" s="69"/>
      <c r="W45" s="69"/>
      <c r="X45" s="69"/>
      <c r="Y45" s="69"/>
      <c r="Z45" s="69"/>
      <c r="AA45" s="69"/>
      <c r="AB45" s="69"/>
      <c r="AC45" s="69"/>
      <c r="AD45" s="69"/>
      <c r="AE45" s="69"/>
    </row>
    <row r="46" spans="2:31" ht="15.5">
      <c r="B46" s="69"/>
      <c r="C46" s="69" t="s">
        <v>38</v>
      </c>
      <c r="D46" s="69"/>
      <c r="E46" s="69"/>
      <c r="F46" s="69"/>
      <c r="G46" s="150">
        <v>0</v>
      </c>
      <c r="H46" s="143"/>
      <c r="I46" s="69"/>
      <c r="J46" s="69"/>
      <c r="K46" s="69"/>
      <c r="L46" s="69"/>
      <c r="M46" s="69"/>
      <c r="N46" s="69"/>
      <c r="O46" s="69"/>
      <c r="P46" s="69"/>
      <c r="Q46" s="69"/>
      <c r="R46" s="69"/>
      <c r="S46" s="69"/>
      <c r="T46" s="69"/>
      <c r="U46" s="69"/>
      <c r="V46" s="69"/>
      <c r="W46" s="69"/>
      <c r="X46" s="69"/>
      <c r="Y46" s="69"/>
      <c r="Z46" s="69"/>
      <c r="AA46" s="69"/>
      <c r="AB46" s="69"/>
      <c r="AC46" s="69"/>
      <c r="AD46" s="69"/>
      <c r="AE46" s="69"/>
    </row>
    <row r="47" spans="2:31" ht="15.5">
      <c r="B47" s="69"/>
      <c r="C47" s="138" t="s">
        <v>39</v>
      </c>
      <c r="D47" s="138"/>
      <c r="E47" s="138"/>
      <c r="F47" s="138"/>
      <c r="G47" s="310">
        <f>G44+G45+G46</f>
        <v>0</v>
      </c>
      <c r="H47" s="143"/>
      <c r="I47" s="69"/>
      <c r="J47" s="69"/>
      <c r="K47" s="69"/>
      <c r="L47" s="69"/>
      <c r="M47" s="69"/>
      <c r="N47" s="69"/>
      <c r="O47" s="69"/>
      <c r="P47" s="69"/>
      <c r="Q47" s="69"/>
      <c r="R47" s="69"/>
      <c r="S47" s="69"/>
      <c r="T47" s="69"/>
      <c r="U47" s="69"/>
      <c r="V47" s="69"/>
      <c r="W47" s="69"/>
      <c r="X47" s="69"/>
      <c r="Y47" s="69"/>
      <c r="Z47" s="69"/>
      <c r="AA47" s="69"/>
      <c r="AB47" s="69"/>
      <c r="AC47" s="69"/>
      <c r="AD47" s="69"/>
      <c r="AE47" s="69"/>
    </row>
    <row r="48" spans="2:31" ht="15.5">
      <c r="B48" s="69"/>
      <c r="C48" s="69" t="s">
        <v>40</v>
      </c>
      <c r="D48" s="69"/>
      <c r="E48" s="69"/>
      <c r="F48" s="69"/>
      <c r="G48" s="150">
        <v>0</v>
      </c>
      <c r="H48" s="143"/>
      <c r="I48" s="69"/>
      <c r="J48" s="69"/>
      <c r="K48" s="69"/>
      <c r="L48" s="69"/>
      <c r="M48" s="69"/>
      <c r="N48" s="69"/>
      <c r="O48" s="69"/>
      <c r="P48" s="69"/>
      <c r="Q48" s="69"/>
      <c r="R48" s="69"/>
      <c r="S48" s="69"/>
      <c r="T48" s="69"/>
      <c r="U48" s="69"/>
      <c r="V48" s="69"/>
      <c r="W48" s="69"/>
      <c r="X48" s="69"/>
      <c r="Y48" s="69"/>
      <c r="Z48" s="69"/>
      <c r="AA48" s="69"/>
      <c r="AB48" s="69"/>
      <c r="AC48" s="69"/>
      <c r="AD48" s="69"/>
      <c r="AE48" s="69"/>
    </row>
    <row r="49" spans="2:31" ht="15.5">
      <c r="B49" s="69"/>
      <c r="C49" s="69" t="s">
        <v>41</v>
      </c>
      <c r="D49" s="69"/>
      <c r="E49" s="69"/>
      <c r="F49" s="69"/>
      <c r="G49" s="150">
        <v>0</v>
      </c>
      <c r="H49" s="143"/>
      <c r="I49" s="69"/>
      <c r="J49" s="69"/>
      <c r="K49" s="69"/>
      <c r="L49" s="69"/>
      <c r="M49" s="69"/>
      <c r="N49" s="69"/>
      <c r="O49" s="69"/>
      <c r="P49" s="69"/>
      <c r="Q49" s="69"/>
      <c r="R49" s="69"/>
      <c r="S49" s="69"/>
      <c r="T49" s="69"/>
      <c r="U49" s="69"/>
      <c r="V49" s="69"/>
      <c r="W49" s="69"/>
      <c r="X49" s="69"/>
      <c r="Y49" s="69"/>
      <c r="Z49" s="69"/>
      <c r="AA49" s="69"/>
      <c r="AB49" s="69"/>
      <c r="AC49" s="69"/>
      <c r="AD49" s="69"/>
      <c r="AE49" s="69"/>
    </row>
    <row r="50" spans="2:31" ht="15.5">
      <c r="B50" s="69"/>
      <c r="C50" s="138" t="s">
        <v>42</v>
      </c>
      <c r="D50" s="138"/>
      <c r="E50" s="138"/>
      <c r="F50" s="138"/>
      <c r="G50" s="310">
        <v>0</v>
      </c>
      <c r="H50" s="143"/>
      <c r="I50" s="69"/>
      <c r="J50" s="69"/>
      <c r="K50" s="69"/>
      <c r="L50" s="69"/>
      <c r="M50" s="69"/>
      <c r="N50" s="69"/>
      <c r="O50" s="69"/>
      <c r="P50" s="69"/>
      <c r="Q50" s="69"/>
      <c r="R50" s="69"/>
      <c r="S50" s="69"/>
      <c r="T50" s="69"/>
      <c r="U50" s="69"/>
      <c r="V50" s="69"/>
      <c r="W50" s="69"/>
      <c r="X50" s="69"/>
      <c r="Y50" s="69"/>
      <c r="Z50" s="69"/>
      <c r="AA50" s="69"/>
      <c r="AB50" s="69"/>
      <c r="AC50" s="69"/>
      <c r="AD50" s="69"/>
      <c r="AE50" s="69"/>
    </row>
    <row r="51" spans="2:31" ht="15.5">
      <c r="B51" s="69"/>
      <c r="C51" s="138" t="s">
        <v>43</v>
      </c>
      <c r="D51" s="138"/>
      <c r="E51" s="138"/>
      <c r="F51" s="138"/>
      <c r="G51" s="142">
        <f>G47+G50</f>
        <v>0</v>
      </c>
      <c r="H51" s="143"/>
      <c r="I51" s="69"/>
      <c r="J51" s="69"/>
      <c r="K51" s="69"/>
      <c r="L51" s="69"/>
      <c r="M51" s="69"/>
      <c r="N51" s="69"/>
      <c r="O51" s="69"/>
      <c r="P51" s="69"/>
      <c r="Q51" s="69"/>
      <c r="R51" s="69"/>
      <c r="S51" s="69"/>
      <c r="T51" s="69"/>
      <c r="U51" s="69"/>
      <c r="V51" s="69"/>
      <c r="W51" s="69"/>
      <c r="X51" s="69"/>
      <c r="Y51" s="69"/>
      <c r="Z51" s="69"/>
      <c r="AA51" s="69"/>
      <c r="AB51" s="69"/>
      <c r="AC51" s="69"/>
      <c r="AD51" s="69"/>
      <c r="AE51" s="69"/>
    </row>
    <row r="52" spans="2:31" ht="15.5">
      <c r="B52" s="69"/>
      <c r="C52" s="69"/>
      <c r="D52" s="69"/>
      <c r="E52" s="69"/>
      <c r="F52" s="69"/>
      <c r="G52" s="143"/>
      <c r="H52" s="143"/>
      <c r="I52" s="69"/>
      <c r="J52" s="69"/>
      <c r="K52" s="69"/>
      <c r="L52" s="69"/>
      <c r="M52" s="69"/>
      <c r="N52" s="69"/>
      <c r="O52" s="69"/>
      <c r="P52" s="69"/>
      <c r="Q52" s="69"/>
      <c r="R52" s="69"/>
      <c r="S52" s="69"/>
      <c r="T52" s="69"/>
      <c r="U52" s="69"/>
      <c r="V52" s="69"/>
      <c r="W52" s="69"/>
      <c r="X52" s="69"/>
      <c r="Y52" s="69"/>
      <c r="Z52" s="69"/>
      <c r="AA52" s="69"/>
      <c r="AB52" s="69"/>
      <c r="AC52" s="69"/>
      <c r="AD52" s="69"/>
      <c r="AE52" s="69"/>
    </row>
    <row r="53" spans="2:31" ht="16" thickBot="1">
      <c r="B53" s="69"/>
      <c r="C53" s="80" t="s">
        <v>44</v>
      </c>
      <c r="D53" s="80"/>
      <c r="E53" s="80"/>
      <c r="F53" s="69"/>
      <c r="G53" s="143"/>
      <c r="H53" s="143"/>
      <c r="I53" s="69"/>
      <c r="J53" s="69"/>
      <c r="K53" s="69"/>
      <c r="L53" s="69"/>
      <c r="M53" s="69"/>
      <c r="N53" s="69"/>
      <c r="O53" s="69"/>
      <c r="P53" s="69"/>
      <c r="Q53" s="69"/>
      <c r="R53" s="69"/>
      <c r="S53" s="69"/>
      <c r="T53" s="69"/>
      <c r="U53" s="69"/>
      <c r="V53" s="69"/>
      <c r="W53" s="69"/>
      <c r="X53" s="69"/>
      <c r="Y53" s="69"/>
      <c r="Z53" s="69"/>
      <c r="AA53" s="69"/>
      <c r="AB53" s="69"/>
      <c r="AC53" s="69"/>
      <c r="AD53" s="69"/>
      <c r="AE53" s="69"/>
    </row>
    <row r="54" spans="2:31" ht="15.5">
      <c r="B54" s="69"/>
      <c r="C54" s="311" t="s">
        <v>198</v>
      </c>
      <c r="D54" s="312"/>
      <c r="E54" s="312"/>
      <c r="F54" s="312"/>
      <c r="G54" s="312"/>
      <c r="H54" s="312"/>
      <c r="I54" s="312"/>
      <c r="J54" s="312"/>
      <c r="K54" s="313"/>
      <c r="L54" s="69"/>
      <c r="M54" s="69"/>
      <c r="N54" s="69"/>
      <c r="O54" s="69"/>
      <c r="P54" s="69"/>
      <c r="Q54" s="69"/>
      <c r="R54" s="69"/>
      <c r="S54" s="69"/>
      <c r="T54" s="69"/>
      <c r="U54" s="69"/>
      <c r="V54" s="69"/>
      <c r="W54" s="69"/>
      <c r="X54" s="69"/>
      <c r="Y54" s="69"/>
      <c r="Z54" s="69"/>
      <c r="AA54" s="69"/>
      <c r="AB54" s="69"/>
      <c r="AC54" s="69"/>
      <c r="AD54" s="69"/>
      <c r="AE54" s="69"/>
    </row>
    <row r="55" spans="2:31" ht="15.5">
      <c r="B55" s="69"/>
      <c r="C55" s="189" t="s">
        <v>46</v>
      </c>
      <c r="D55" s="190"/>
      <c r="E55" s="190"/>
      <c r="F55" s="190"/>
      <c r="G55" s="190"/>
      <c r="H55" s="190"/>
      <c r="I55" s="190"/>
      <c r="J55" s="190"/>
      <c r="K55" s="191"/>
      <c r="L55" s="69"/>
      <c r="M55" s="69"/>
      <c r="N55" s="69"/>
      <c r="O55" s="69"/>
      <c r="P55" s="69"/>
      <c r="Q55" s="69"/>
      <c r="R55" s="69"/>
      <c r="S55" s="69"/>
      <c r="T55" s="69"/>
      <c r="U55" s="69"/>
      <c r="V55" s="69"/>
      <c r="W55" s="69"/>
      <c r="X55" s="69"/>
      <c r="Y55" s="69"/>
      <c r="Z55" s="69"/>
      <c r="AA55" s="69"/>
      <c r="AB55" s="69"/>
      <c r="AC55" s="69"/>
      <c r="AD55" s="69"/>
      <c r="AE55" s="69"/>
    </row>
    <row r="56" spans="2:31" ht="15.5">
      <c r="B56" s="69"/>
      <c r="C56" s="314" t="s">
        <v>47</v>
      </c>
      <c r="D56" s="237"/>
      <c r="E56" s="69" t="s">
        <v>199</v>
      </c>
      <c r="F56" s="236"/>
      <c r="G56" s="236"/>
      <c r="H56" s="236"/>
      <c r="I56" s="237" t="s">
        <v>49</v>
      </c>
      <c r="J56" s="237"/>
      <c r="K56" s="315" t="s">
        <v>200</v>
      </c>
      <c r="L56" s="69"/>
      <c r="M56" s="69"/>
      <c r="N56" s="69"/>
      <c r="O56" s="69"/>
      <c r="P56" s="69"/>
      <c r="Q56" s="69"/>
      <c r="R56" s="69"/>
      <c r="S56" s="69"/>
      <c r="T56" s="69"/>
      <c r="U56" s="69"/>
      <c r="V56" s="69"/>
      <c r="W56" s="69"/>
      <c r="X56" s="69"/>
      <c r="Y56" s="69"/>
      <c r="Z56" s="69"/>
      <c r="AA56" s="69"/>
      <c r="AB56" s="69"/>
      <c r="AC56" s="69"/>
      <c r="AD56" s="69"/>
      <c r="AE56" s="69"/>
    </row>
    <row r="57" spans="2:31" ht="15.5">
      <c r="B57" s="69"/>
      <c r="C57" s="314" t="s">
        <v>50</v>
      </c>
      <c r="D57" s="237"/>
      <c r="E57" s="69" t="s">
        <v>201</v>
      </c>
      <c r="F57" s="236"/>
      <c r="G57" s="236"/>
      <c r="H57" s="236"/>
      <c r="I57" s="237" t="s">
        <v>51</v>
      </c>
      <c r="J57" s="237"/>
      <c r="K57" s="315" t="s">
        <v>202</v>
      </c>
      <c r="L57" s="69"/>
      <c r="M57" s="69"/>
      <c r="N57" s="69"/>
      <c r="O57" s="69"/>
      <c r="P57" s="69"/>
      <c r="Q57" s="69"/>
      <c r="R57" s="69"/>
      <c r="S57" s="69"/>
      <c r="T57" s="69"/>
      <c r="U57" s="69"/>
      <c r="V57" s="69"/>
      <c r="W57" s="69"/>
      <c r="X57" s="69"/>
      <c r="Y57" s="69"/>
      <c r="Z57" s="69"/>
      <c r="AA57" s="69"/>
      <c r="AB57" s="69"/>
      <c r="AC57" s="69"/>
      <c r="AD57" s="69"/>
      <c r="AE57" s="69"/>
    </row>
    <row r="58" spans="2:31" ht="15.5">
      <c r="B58" s="69"/>
      <c r="C58" s="314" t="s">
        <v>52</v>
      </c>
      <c r="D58" s="237"/>
      <c r="E58" s="69" t="s">
        <v>203</v>
      </c>
      <c r="F58" s="236"/>
      <c r="G58" s="236"/>
      <c r="H58" s="236"/>
      <c r="I58" s="237" t="s">
        <v>54</v>
      </c>
      <c r="J58" s="237"/>
      <c r="K58" s="316">
        <v>1500</v>
      </c>
      <c r="L58" s="69"/>
      <c r="M58" s="69"/>
      <c r="N58" s="69"/>
      <c r="O58" s="69"/>
      <c r="P58" s="69"/>
      <c r="Q58" s="69"/>
      <c r="R58" s="69"/>
      <c r="S58" s="69"/>
      <c r="T58" s="69"/>
      <c r="U58" s="69"/>
      <c r="V58" s="69"/>
      <c r="W58" s="69"/>
      <c r="X58" s="69"/>
      <c r="Y58" s="69"/>
      <c r="Z58" s="69"/>
      <c r="AA58" s="69"/>
      <c r="AB58" s="69"/>
      <c r="AC58" s="69"/>
      <c r="AD58" s="69"/>
      <c r="AE58" s="69"/>
    </row>
    <row r="59" spans="2:31" ht="15.5">
      <c r="B59" s="69"/>
      <c r="C59" s="317" t="s">
        <v>55</v>
      </c>
      <c r="D59" s="318"/>
      <c r="E59" s="69" t="s">
        <v>204</v>
      </c>
      <c r="F59" s="319"/>
      <c r="G59" s="319"/>
      <c r="H59" s="319"/>
      <c r="I59" s="318" t="s">
        <v>56</v>
      </c>
      <c r="J59" s="318"/>
      <c r="K59" s="320">
        <v>4500</v>
      </c>
      <c r="L59" s="69"/>
      <c r="M59" s="69"/>
      <c r="N59" s="69"/>
      <c r="O59" s="69"/>
      <c r="P59" s="69"/>
      <c r="Q59" s="69"/>
      <c r="R59" s="69"/>
      <c r="S59" s="69"/>
      <c r="T59" s="69"/>
      <c r="U59" s="69"/>
      <c r="V59" s="69"/>
      <c r="W59" s="69"/>
      <c r="X59" s="69"/>
      <c r="Y59" s="69"/>
      <c r="Z59" s="69"/>
      <c r="AA59" s="69"/>
      <c r="AB59" s="69"/>
      <c r="AC59" s="69"/>
      <c r="AD59" s="69"/>
      <c r="AE59" s="69"/>
    </row>
    <row r="60" spans="2:31" ht="15.5">
      <c r="B60" s="69"/>
      <c r="C60" s="321" t="s">
        <v>57</v>
      </c>
      <c r="D60" s="304"/>
      <c r="E60" s="305"/>
      <c r="F60" s="303" t="s">
        <v>58</v>
      </c>
      <c r="G60" s="304"/>
      <c r="H60" s="305"/>
      <c r="I60" s="303" t="s">
        <v>59</v>
      </c>
      <c r="J60" s="304"/>
      <c r="K60" s="322"/>
      <c r="L60" s="69"/>
      <c r="M60" s="69"/>
      <c r="N60" s="69"/>
      <c r="O60" s="69"/>
      <c r="P60" s="69"/>
      <c r="Q60" s="69"/>
      <c r="R60" s="69"/>
      <c r="S60" s="69"/>
      <c r="T60" s="69"/>
      <c r="U60" s="69"/>
      <c r="V60" s="69"/>
      <c r="W60" s="69"/>
      <c r="X60" s="69"/>
      <c r="Y60" s="69"/>
      <c r="Z60" s="69"/>
      <c r="AA60" s="69"/>
      <c r="AB60" s="69"/>
      <c r="AC60" s="69"/>
      <c r="AD60" s="69"/>
      <c r="AE60" s="69"/>
    </row>
    <row r="61" spans="2:31" ht="15.5">
      <c r="B61" s="69"/>
      <c r="C61" s="131" t="s">
        <v>60</v>
      </c>
      <c r="D61" s="71" t="s">
        <v>61</v>
      </c>
      <c r="E61" s="71" t="s">
        <v>1</v>
      </c>
      <c r="F61" s="71" t="s">
        <v>62</v>
      </c>
      <c r="G61" s="323" t="s">
        <v>61</v>
      </c>
      <c r="H61" s="323" t="s">
        <v>1</v>
      </c>
      <c r="I61" s="71" t="s">
        <v>63</v>
      </c>
      <c r="J61" s="71" t="s">
        <v>64</v>
      </c>
      <c r="K61" s="133" t="s">
        <v>1</v>
      </c>
      <c r="L61" s="69"/>
      <c r="M61" s="69"/>
      <c r="N61" s="69"/>
      <c r="O61" s="69"/>
      <c r="P61" s="69"/>
      <c r="Q61" s="69"/>
      <c r="R61" s="69"/>
      <c r="S61" s="69"/>
      <c r="T61" s="69"/>
      <c r="U61" s="69"/>
      <c r="V61" s="69"/>
      <c r="W61" s="69"/>
      <c r="X61" s="69"/>
      <c r="Y61" s="69"/>
      <c r="Z61" s="69"/>
      <c r="AA61" s="69"/>
      <c r="AB61" s="69"/>
      <c r="AC61" s="69"/>
      <c r="AD61" s="69"/>
      <c r="AE61" s="69"/>
    </row>
    <row r="62" spans="2:31" ht="15.5">
      <c r="B62" s="69"/>
      <c r="C62" s="131"/>
      <c r="D62" s="71" t="s">
        <v>205</v>
      </c>
      <c r="E62" s="324">
        <f>G28</f>
        <v>0</v>
      </c>
      <c r="F62" s="71"/>
      <c r="G62" s="323"/>
      <c r="H62" s="324">
        <f>G44</f>
        <v>0</v>
      </c>
      <c r="I62" s="71" t="s">
        <v>58</v>
      </c>
      <c r="J62" s="325">
        <v>1.5</v>
      </c>
      <c r="K62" s="326">
        <v>1350000</v>
      </c>
      <c r="L62" s="69"/>
      <c r="M62" s="69"/>
      <c r="N62" s="69"/>
      <c r="O62" s="69"/>
      <c r="P62" s="69"/>
      <c r="Q62" s="69"/>
      <c r="R62" s="69"/>
      <c r="S62" s="69"/>
      <c r="T62" s="69"/>
      <c r="U62" s="69"/>
      <c r="V62" s="69"/>
      <c r="W62" s="69"/>
      <c r="X62" s="69"/>
      <c r="Y62" s="69"/>
      <c r="Z62" s="69"/>
      <c r="AA62" s="69"/>
      <c r="AB62" s="69"/>
      <c r="AC62" s="69"/>
      <c r="AD62" s="69"/>
      <c r="AE62" s="69"/>
    </row>
    <row r="63" spans="2:31" ht="15.5">
      <c r="B63" s="69"/>
      <c r="C63" s="131"/>
      <c r="D63" s="71" t="s">
        <v>206</v>
      </c>
      <c r="E63" s="324">
        <f>G29</f>
        <v>0</v>
      </c>
      <c r="F63" s="71"/>
      <c r="G63" s="323"/>
      <c r="H63" s="324"/>
      <c r="I63" s="71"/>
      <c r="J63" s="71"/>
      <c r="K63" s="326"/>
      <c r="L63" s="69"/>
      <c r="M63" s="69"/>
      <c r="N63" s="69"/>
      <c r="O63" s="69"/>
      <c r="P63" s="69"/>
      <c r="Q63" s="69"/>
      <c r="R63" s="69"/>
      <c r="S63" s="69"/>
      <c r="T63" s="69"/>
      <c r="U63" s="69"/>
      <c r="V63" s="69"/>
      <c r="W63" s="69"/>
      <c r="X63" s="69"/>
      <c r="Y63" s="69"/>
      <c r="Z63" s="69"/>
      <c r="AA63" s="69"/>
      <c r="AB63" s="69"/>
      <c r="AC63" s="69"/>
      <c r="AD63" s="69"/>
      <c r="AE63" s="69"/>
    </row>
    <row r="64" spans="2:31" ht="15.5">
      <c r="B64" s="69"/>
      <c r="C64" s="327" t="s">
        <v>1</v>
      </c>
      <c r="D64" s="328"/>
      <c r="E64" s="324">
        <f>SUM(E62:E63)</f>
        <v>0</v>
      </c>
      <c r="F64" s="329" t="s">
        <v>1</v>
      </c>
      <c r="G64" s="328"/>
      <c r="H64" s="324">
        <f>SUM(H62)</f>
        <v>0</v>
      </c>
      <c r="I64" s="329" t="s">
        <v>1</v>
      </c>
      <c r="J64" s="328"/>
      <c r="K64" s="326">
        <f>SUM(K62)</f>
        <v>1350000</v>
      </c>
      <c r="L64" s="69"/>
      <c r="M64" s="69"/>
      <c r="N64" s="69"/>
      <c r="O64" s="69"/>
      <c r="P64" s="69"/>
      <c r="Q64" s="69"/>
      <c r="R64" s="69"/>
      <c r="S64" s="69"/>
      <c r="T64" s="69"/>
      <c r="U64" s="69"/>
      <c r="V64" s="69"/>
      <c r="W64" s="69"/>
      <c r="X64" s="69"/>
      <c r="Y64" s="69"/>
      <c r="Z64" s="69"/>
      <c r="AA64" s="69"/>
      <c r="AB64" s="69"/>
      <c r="AC64" s="69"/>
      <c r="AD64" s="69"/>
      <c r="AE64" s="69"/>
    </row>
    <row r="65" spans="2:31" ht="16" thickBot="1">
      <c r="B65" s="69"/>
      <c r="C65" s="330" t="s">
        <v>68</v>
      </c>
      <c r="D65" s="331"/>
      <c r="E65" s="331"/>
      <c r="F65" s="331"/>
      <c r="G65" s="331"/>
      <c r="H65" s="331"/>
      <c r="I65" s="331"/>
      <c r="J65" s="332"/>
      <c r="K65" s="333">
        <f>E64+H64+K64</f>
        <v>1350000</v>
      </c>
      <c r="L65" s="69"/>
      <c r="M65" s="69"/>
      <c r="N65" s="69"/>
      <c r="O65" s="69"/>
      <c r="P65" s="69"/>
      <c r="Q65" s="69"/>
      <c r="R65" s="69"/>
      <c r="S65" s="69"/>
      <c r="T65" s="69"/>
      <c r="U65" s="69"/>
      <c r="V65" s="69"/>
      <c r="W65" s="69"/>
      <c r="X65" s="69"/>
      <c r="Y65" s="69"/>
      <c r="Z65" s="69"/>
      <c r="AA65" s="69"/>
      <c r="AB65" s="69"/>
      <c r="AC65" s="69"/>
      <c r="AD65" s="69"/>
      <c r="AE65" s="69"/>
    </row>
    <row r="66" spans="2:31" ht="15.5">
      <c r="B66" s="69"/>
      <c r="C66" s="69"/>
      <c r="D66" s="69"/>
      <c r="E66" s="69"/>
      <c r="F66" s="69"/>
      <c r="G66" s="143"/>
      <c r="H66" s="143"/>
      <c r="I66" s="69"/>
      <c r="J66" s="69"/>
      <c r="K66" s="69"/>
      <c r="L66" s="69"/>
      <c r="M66" s="69"/>
      <c r="N66" s="69"/>
      <c r="O66" s="69"/>
      <c r="P66" s="69"/>
      <c r="Q66" s="69"/>
      <c r="R66" s="69"/>
      <c r="S66" s="69"/>
      <c r="T66" s="69"/>
      <c r="U66" s="69"/>
      <c r="V66" s="69"/>
      <c r="W66" s="69"/>
      <c r="X66" s="69"/>
      <c r="Y66" s="69"/>
      <c r="Z66" s="69"/>
      <c r="AA66" s="69"/>
      <c r="AB66" s="69"/>
      <c r="AC66" s="69"/>
      <c r="AD66" s="69"/>
      <c r="AE66" s="69"/>
    </row>
    <row r="67" spans="2:31" ht="16" thickBot="1">
      <c r="B67" s="69"/>
      <c r="C67" s="69"/>
      <c r="D67" s="69"/>
      <c r="E67" s="69"/>
      <c r="F67" s="69"/>
      <c r="G67" s="143"/>
      <c r="H67" s="143"/>
      <c r="I67" s="69"/>
      <c r="J67" s="69"/>
      <c r="K67" s="69"/>
      <c r="L67" s="69"/>
      <c r="M67" s="69"/>
      <c r="N67" s="69"/>
      <c r="O67" s="69"/>
      <c r="P67" s="69"/>
      <c r="Q67" s="69"/>
      <c r="R67" s="69"/>
      <c r="S67" s="69"/>
      <c r="T67" s="69"/>
      <c r="U67" s="69"/>
      <c r="V67" s="69"/>
      <c r="W67" s="69"/>
      <c r="X67" s="69"/>
      <c r="Y67" s="69"/>
      <c r="Z67" s="69"/>
      <c r="AA67" s="69"/>
      <c r="AB67" s="69"/>
      <c r="AC67" s="69"/>
      <c r="AD67" s="69"/>
      <c r="AE67" s="69"/>
    </row>
    <row r="68" spans="2:31" ht="15.5">
      <c r="B68" s="69"/>
      <c r="C68" s="311" t="s">
        <v>198</v>
      </c>
      <c r="D68" s="312"/>
      <c r="E68" s="312"/>
      <c r="F68" s="312"/>
      <c r="G68" s="312"/>
      <c r="H68" s="312"/>
      <c r="I68" s="312"/>
      <c r="J68" s="312"/>
      <c r="K68" s="313"/>
      <c r="L68" s="69"/>
      <c r="M68" s="69"/>
      <c r="N68" s="69"/>
      <c r="O68" s="69"/>
      <c r="P68" s="69"/>
      <c r="Q68" s="69"/>
      <c r="R68" s="69"/>
      <c r="S68" s="69"/>
      <c r="T68" s="69"/>
      <c r="U68" s="69"/>
      <c r="V68" s="69"/>
      <c r="W68" s="69"/>
      <c r="X68" s="69"/>
      <c r="Y68" s="69"/>
      <c r="Z68" s="69"/>
      <c r="AA68" s="69"/>
      <c r="AB68" s="69"/>
      <c r="AC68" s="69"/>
      <c r="AD68" s="69"/>
      <c r="AE68" s="69"/>
    </row>
    <row r="69" spans="2:31" ht="15.5">
      <c r="B69" s="69"/>
      <c r="C69" s="189" t="s">
        <v>46</v>
      </c>
      <c r="D69" s="190"/>
      <c r="E69" s="190"/>
      <c r="F69" s="190"/>
      <c r="G69" s="190"/>
      <c r="H69" s="190"/>
      <c r="I69" s="190"/>
      <c r="J69" s="190"/>
      <c r="K69" s="191"/>
      <c r="L69" s="69"/>
      <c r="M69" s="69"/>
      <c r="N69" s="69"/>
      <c r="O69" s="69"/>
      <c r="P69" s="69"/>
      <c r="Q69" s="69"/>
      <c r="R69" s="69"/>
      <c r="S69" s="69"/>
      <c r="T69" s="69"/>
      <c r="U69" s="69"/>
      <c r="V69" s="69"/>
      <c r="W69" s="69"/>
      <c r="X69" s="69"/>
      <c r="Y69" s="69"/>
      <c r="Z69" s="69"/>
      <c r="AA69" s="69"/>
      <c r="AB69" s="69"/>
      <c r="AC69" s="69"/>
      <c r="AD69" s="69"/>
      <c r="AE69" s="69"/>
    </row>
    <row r="70" spans="2:31" ht="15.5">
      <c r="B70" s="69"/>
      <c r="C70" s="314" t="s">
        <v>47</v>
      </c>
      <c r="D70" s="237"/>
      <c r="E70" s="69" t="s">
        <v>207</v>
      </c>
      <c r="F70" s="236"/>
      <c r="G70" s="236"/>
      <c r="H70" s="236"/>
      <c r="I70" s="237" t="s">
        <v>49</v>
      </c>
      <c r="J70" s="237"/>
      <c r="K70" s="315" t="s">
        <v>200</v>
      </c>
      <c r="L70" s="69"/>
      <c r="M70" s="69"/>
      <c r="N70" s="69"/>
      <c r="O70" s="69"/>
      <c r="P70" s="69"/>
      <c r="Q70" s="69"/>
      <c r="R70" s="69"/>
      <c r="S70" s="69"/>
      <c r="T70" s="69"/>
      <c r="U70" s="69"/>
      <c r="V70" s="69"/>
      <c r="W70" s="69"/>
      <c r="X70" s="69"/>
      <c r="Y70" s="69"/>
      <c r="Z70" s="69"/>
      <c r="AA70" s="69"/>
      <c r="AB70" s="69"/>
      <c r="AC70" s="69"/>
      <c r="AD70" s="69"/>
      <c r="AE70" s="69"/>
    </row>
    <row r="71" spans="2:31" ht="15.5">
      <c r="B71" s="69"/>
      <c r="C71" s="314" t="s">
        <v>50</v>
      </c>
      <c r="D71" s="237"/>
      <c r="E71" s="69" t="s">
        <v>208</v>
      </c>
      <c r="F71" s="236"/>
      <c r="G71" s="236"/>
      <c r="H71" s="236"/>
      <c r="I71" s="237" t="s">
        <v>51</v>
      </c>
      <c r="J71" s="237"/>
      <c r="K71" s="315" t="s">
        <v>209</v>
      </c>
      <c r="L71" s="69"/>
      <c r="M71" s="69"/>
      <c r="N71" s="69"/>
      <c r="O71" s="69"/>
      <c r="P71" s="69"/>
      <c r="Q71" s="69"/>
      <c r="R71" s="69"/>
      <c r="S71" s="69"/>
      <c r="T71" s="69"/>
      <c r="U71" s="69"/>
      <c r="V71" s="69"/>
      <c r="W71" s="69"/>
      <c r="X71" s="69"/>
      <c r="Y71" s="69"/>
      <c r="Z71" s="69"/>
      <c r="AA71" s="69"/>
      <c r="AB71" s="69"/>
      <c r="AC71" s="69"/>
      <c r="AD71" s="69"/>
      <c r="AE71" s="69"/>
    </row>
    <row r="72" spans="2:31" ht="15.5">
      <c r="B72" s="69"/>
      <c r="C72" s="334" t="s">
        <v>52</v>
      </c>
      <c r="D72" s="77"/>
      <c r="E72" s="69" t="s">
        <v>210</v>
      </c>
      <c r="F72" s="236"/>
      <c r="G72" s="236"/>
      <c r="H72" s="236"/>
      <c r="I72" s="237" t="s">
        <v>54</v>
      </c>
      <c r="J72" s="237"/>
      <c r="K72" s="316">
        <v>20000</v>
      </c>
      <c r="L72" s="69"/>
      <c r="M72" s="69"/>
      <c r="N72" s="69"/>
      <c r="O72" s="69"/>
      <c r="P72" s="69"/>
      <c r="Q72" s="69"/>
      <c r="R72" s="69"/>
      <c r="S72" s="69"/>
      <c r="T72" s="69"/>
      <c r="U72" s="69"/>
      <c r="V72" s="69"/>
      <c r="W72" s="69"/>
      <c r="X72" s="69"/>
      <c r="Y72" s="69"/>
      <c r="Z72" s="69"/>
      <c r="AA72" s="69"/>
      <c r="AB72" s="69"/>
      <c r="AC72" s="69"/>
      <c r="AD72" s="69"/>
      <c r="AE72" s="69"/>
    </row>
    <row r="73" spans="2:31" ht="15.5">
      <c r="B73" s="69"/>
      <c r="C73" s="317" t="s">
        <v>55</v>
      </c>
      <c r="D73" s="318"/>
      <c r="E73" s="69" t="s">
        <v>211</v>
      </c>
      <c r="F73" s="319"/>
      <c r="G73" s="319"/>
      <c r="H73" s="319"/>
      <c r="I73" s="335" t="s">
        <v>56</v>
      </c>
      <c r="J73" s="335"/>
      <c r="K73" s="320">
        <v>20000000</v>
      </c>
      <c r="L73" s="69"/>
      <c r="M73" s="69"/>
      <c r="N73" s="69"/>
      <c r="O73" s="69"/>
      <c r="P73" s="69"/>
      <c r="Q73" s="69"/>
      <c r="R73" s="69"/>
      <c r="S73" s="69"/>
      <c r="T73" s="69"/>
      <c r="U73" s="69"/>
      <c r="V73" s="69"/>
      <c r="W73" s="69"/>
      <c r="X73" s="69"/>
      <c r="Y73" s="69"/>
      <c r="Z73" s="69"/>
      <c r="AA73" s="69"/>
      <c r="AB73" s="69"/>
      <c r="AC73" s="69"/>
      <c r="AD73" s="69"/>
      <c r="AE73" s="69"/>
    </row>
    <row r="74" spans="2:31" ht="15.5">
      <c r="B74" s="69"/>
      <c r="C74" s="321" t="s">
        <v>57</v>
      </c>
      <c r="D74" s="304"/>
      <c r="E74" s="305"/>
      <c r="F74" s="303" t="s">
        <v>58</v>
      </c>
      <c r="G74" s="304"/>
      <c r="H74" s="305"/>
      <c r="I74" s="303" t="s">
        <v>59</v>
      </c>
      <c r="J74" s="304"/>
      <c r="K74" s="322"/>
      <c r="L74" s="69"/>
      <c r="M74" s="69"/>
      <c r="N74" s="69"/>
      <c r="O74" s="69"/>
      <c r="P74" s="69"/>
      <c r="Q74" s="69"/>
      <c r="R74" s="69"/>
      <c r="S74" s="69"/>
      <c r="T74" s="69"/>
      <c r="U74" s="69"/>
      <c r="V74" s="69"/>
      <c r="W74" s="69"/>
      <c r="X74" s="69"/>
      <c r="Y74" s="69"/>
      <c r="Z74" s="69"/>
      <c r="AA74" s="69"/>
      <c r="AB74" s="69"/>
      <c r="AC74" s="69"/>
      <c r="AD74" s="69"/>
      <c r="AE74" s="69"/>
    </row>
    <row r="75" spans="2:31" ht="15.5">
      <c r="B75" s="69"/>
      <c r="C75" s="131" t="s">
        <v>60</v>
      </c>
      <c r="D75" s="71" t="s">
        <v>61</v>
      </c>
      <c r="E75" s="71" t="s">
        <v>1</v>
      </c>
      <c r="F75" s="71" t="s">
        <v>62</v>
      </c>
      <c r="G75" s="323" t="s">
        <v>61</v>
      </c>
      <c r="H75" s="323" t="s">
        <v>1</v>
      </c>
      <c r="I75" s="71" t="s">
        <v>63</v>
      </c>
      <c r="J75" s="71" t="s">
        <v>64</v>
      </c>
      <c r="K75" s="133" t="s">
        <v>1</v>
      </c>
      <c r="L75" s="69"/>
      <c r="M75" s="69"/>
      <c r="N75" s="69"/>
      <c r="O75" s="69"/>
      <c r="P75" s="69"/>
      <c r="Q75" s="69"/>
      <c r="R75" s="69"/>
      <c r="S75" s="69"/>
      <c r="T75" s="69"/>
      <c r="U75" s="69"/>
      <c r="V75" s="69"/>
      <c r="W75" s="69"/>
      <c r="X75" s="69"/>
      <c r="Y75" s="69"/>
      <c r="Z75" s="69"/>
      <c r="AA75" s="69"/>
      <c r="AB75" s="69"/>
      <c r="AC75" s="69"/>
      <c r="AD75" s="69"/>
      <c r="AE75" s="69"/>
    </row>
    <row r="76" spans="2:31" ht="15.5">
      <c r="B76" s="69"/>
      <c r="C76" s="131"/>
      <c r="D76" s="71" t="s">
        <v>205</v>
      </c>
      <c r="E76" s="336">
        <f>G33</f>
        <v>0</v>
      </c>
      <c r="F76" s="71"/>
      <c r="G76" s="323"/>
      <c r="H76" s="132">
        <f>G45</f>
        <v>0</v>
      </c>
      <c r="I76" s="71" t="s">
        <v>58</v>
      </c>
      <c r="J76" s="325">
        <v>1.5</v>
      </c>
      <c r="K76" s="326">
        <v>7500000</v>
      </c>
      <c r="L76" s="69"/>
      <c r="M76" s="69"/>
      <c r="N76" s="69"/>
      <c r="O76" s="69"/>
      <c r="P76" s="69"/>
      <c r="Q76" s="69"/>
      <c r="R76" s="69"/>
      <c r="S76" s="69"/>
      <c r="T76" s="69"/>
      <c r="U76" s="69"/>
      <c r="V76" s="69"/>
      <c r="W76" s="69"/>
      <c r="X76" s="69"/>
      <c r="Y76" s="69"/>
      <c r="Z76" s="69"/>
      <c r="AA76" s="69"/>
      <c r="AB76" s="69"/>
      <c r="AC76" s="69"/>
      <c r="AD76" s="69"/>
      <c r="AE76" s="69"/>
    </row>
    <row r="77" spans="2:31" ht="15.5">
      <c r="B77" s="69"/>
      <c r="C77" s="131"/>
      <c r="D77" s="71" t="s">
        <v>206</v>
      </c>
      <c r="E77" s="336">
        <f>G34</f>
        <v>0</v>
      </c>
      <c r="F77" s="71"/>
      <c r="G77" s="323"/>
      <c r="H77" s="132"/>
      <c r="I77" s="71"/>
      <c r="J77" s="71"/>
      <c r="K77" s="326"/>
      <c r="L77" s="69"/>
      <c r="M77" s="69"/>
      <c r="N77" s="69"/>
      <c r="O77" s="69"/>
      <c r="P77" s="69"/>
      <c r="Q77" s="69"/>
      <c r="R77" s="69"/>
      <c r="S77" s="69"/>
      <c r="T77" s="69"/>
      <c r="U77" s="69"/>
      <c r="V77" s="69"/>
      <c r="W77" s="69"/>
      <c r="X77" s="69"/>
      <c r="Y77" s="69"/>
      <c r="Z77" s="69"/>
      <c r="AA77" s="69"/>
      <c r="AB77" s="69"/>
      <c r="AC77" s="69"/>
      <c r="AD77" s="69"/>
      <c r="AE77" s="69"/>
    </row>
    <row r="78" spans="2:31" ht="15.5">
      <c r="B78" s="69"/>
      <c r="C78" s="327" t="s">
        <v>1</v>
      </c>
      <c r="D78" s="328"/>
      <c r="E78" s="336">
        <f>SUM(E76:E77)</f>
        <v>0</v>
      </c>
      <c r="F78" s="329" t="s">
        <v>1</v>
      </c>
      <c r="G78" s="328"/>
      <c r="H78" s="132">
        <f>SUM(H76)</f>
        <v>0</v>
      </c>
      <c r="I78" s="329" t="s">
        <v>1</v>
      </c>
      <c r="J78" s="328"/>
      <c r="K78" s="326">
        <v>7500000</v>
      </c>
      <c r="L78" s="69"/>
      <c r="M78" s="69"/>
      <c r="N78" s="69"/>
      <c r="O78" s="69"/>
      <c r="P78" s="69"/>
      <c r="Q78" s="69"/>
      <c r="R78" s="69"/>
      <c r="S78" s="69"/>
      <c r="T78" s="69"/>
      <c r="U78" s="69"/>
      <c r="V78" s="69"/>
      <c r="W78" s="69"/>
      <c r="X78" s="69"/>
      <c r="Y78" s="69"/>
      <c r="Z78" s="69"/>
      <c r="AA78" s="69"/>
      <c r="AB78" s="69"/>
      <c r="AC78" s="69"/>
      <c r="AD78" s="69"/>
      <c r="AE78" s="69"/>
    </row>
    <row r="79" spans="2:31" ht="16" thickBot="1">
      <c r="B79" s="69"/>
      <c r="C79" s="330" t="s">
        <v>68</v>
      </c>
      <c r="D79" s="331"/>
      <c r="E79" s="331"/>
      <c r="F79" s="331"/>
      <c r="G79" s="331"/>
      <c r="H79" s="331"/>
      <c r="I79" s="331"/>
      <c r="J79" s="332"/>
      <c r="K79" s="333">
        <f>SUM(E78+H78+K78)</f>
        <v>7500000</v>
      </c>
      <c r="L79" s="69"/>
      <c r="M79" s="69"/>
      <c r="N79" s="69"/>
      <c r="O79" s="69"/>
      <c r="P79" s="69"/>
      <c r="Q79" s="69"/>
      <c r="R79" s="69"/>
      <c r="S79" s="69"/>
      <c r="T79" s="69"/>
      <c r="U79" s="69"/>
      <c r="V79" s="69"/>
      <c r="W79" s="69"/>
      <c r="X79" s="69"/>
      <c r="Y79" s="69"/>
      <c r="Z79" s="69"/>
      <c r="AA79" s="69"/>
      <c r="AB79" s="69"/>
      <c r="AC79" s="69"/>
      <c r="AD79" s="69"/>
      <c r="AE79" s="69"/>
    </row>
    <row r="80" spans="2:31" ht="15.5">
      <c r="B80" s="69"/>
      <c r="C80" s="69"/>
      <c r="D80" s="69"/>
      <c r="E80" s="69"/>
      <c r="F80" s="69"/>
      <c r="G80" s="143"/>
      <c r="H80" s="143"/>
      <c r="I80" s="69"/>
      <c r="J80" s="69"/>
      <c r="K80" s="69"/>
      <c r="L80" s="69"/>
      <c r="M80" s="69"/>
      <c r="N80" s="69"/>
      <c r="O80" s="69"/>
      <c r="P80" s="69"/>
      <c r="Q80" s="69"/>
      <c r="R80" s="69"/>
      <c r="S80" s="69"/>
      <c r="T80" s="69"/>
      <c r="U80" s="69"/>
      <c r="V80" s="69"/>
      <c r="W80" s="69"/>
      <c r="X80" s="69"/>
      <c r="Y80" s="69"/>
      <c r="Z80" s="69"/>
      <c r="AA80" s="69"/>
      <c r="AB80" s="69"/>
      <c r="AC80" s="69"/>
      <c r="AD80" s="69"/>
      <c r="AE80" s="69"/>
    </row>
    <row r="81" spans="2:31" ht="15.5">
      <c r="B81" s="69"/>
      <c r="C81" s="80" t="s">
        <v>69</v>
      </c>
      <c r="D81" s="80"/>
      <c r="E81" s="69"/>
      <c r="F81" s="69"/>
      <c r="G81" s="143"/>
      <c r="H81" s="143"/>
      <c r="I81" s="69"/>
      <c r="J81" s="69"/>
      <c r="K81" s="69"/>
      <c r="L81" s="69"/>
      <c r="M81" s="69"/>
      <c r="N81" s="69"/>
      <c r="O81" s="69"/>
      <c r="P81" s="69"/>
      <c r="Q81" s="69"/>
      <c r="R81" s="69"/>
      <c r="S81" s="69"/>
      <c r="T81" s="69"/>
      <c r="U81" s="69"/>
      <c r="V81" s="69"/>
      <c r="W81" s="69"/>
      <c r="X81" s="69"/>
      <c r="Y81" s="69"/>
      <c r="Z81" s="69"/>
      <c r="AA81" s="69"/>
      <c r="AB81" s="69"/>
      <c r="AC81" s="69"/>
      <c r="AD81" s="69"/>
      <c r="AE81" s="69"/>
    </row>
    <row r="82" spans="2:31" ht="15.5">
      <c r="B82" s="69"/>
      <c r="C82" s="138" t="s">
        <v>70</v>
      </c>
      <c r="D82" s="138"/>
      <c r="E82" s="138"/>
      <c r="F82" s="138"/>
      <c r="G82" s="337"/>
      <c r="H82" s="143"/>
      <c r="I82" s="69"/>
      <c r="J82" s="69"/>
      <c r="K82" s="69"/>
      <c r="L82" s="69"/>
      <c r="M82" s="69"/>
      <c r="N82" s="69"/>
      <c r="O82" s="69"/>
      <c r="P82" s="69"/>
      <c r="Q82" s="69"/>
      <c r="R82" s="69"/>
      <c r="S82" s="69"/>
      <c r="T82" s="69"/>
      <c r="U82" s="69"/>
      <c r="V82" s="69"/>
      <c r="W82" s="69"/>
      <c r="X82" s="69"/>
      <c r="Y82" s="69"/>
      <c r="Z82" s="69"/>
      <c r="AA82" s="69"/>
      <c r="AB82" s="69"/>
      <c r="AC82" s="69"/>
      <c r="AD82" s="69"/>
      <c r="AE82" s="69"/>
    </row>
    <row r="83" spans="2:31" ht="15.5">
      <c r="B83" s="69"/>
      <c r="C83" s="80" t="s">
        <v>71</v>
      </c>
      <c r="D83" s="338"/>
      <c r="E83" s="338"/>
      <c r="F83" s="69"/>
      <c r="G83" s="143"/>
      <c r="H83" s="143"/>
      <c r="I83" s="69"/>
      <c r="J83" s="69"/>
      <c r="K83" s="69"/>
      <c r="L83" s="69"/>
      <c r="M83" s="69"/>
      <c r="N83" s="69"/>
      <c r="O83" s="69"/>
      <c r="P83" s="69"/>
      <c r="Q83" s="69"/>
      <c r="R83" s="69"/>
      <c r="S83" s="69"/>
      <c r="T83" s="69"/>
      <c r="U83" s="69"/>
      <c r="V83" s="69"/>
      <c r="W83" s="69"/>
      <c r="X83" s="69"/>
      <c r="Y83" s="69"/>
      <c r="Z83" s="69"/>
      <c r="AA83" s="69"/>
      <c r="AB83" s="69"/>
      <c r="AC83" s="69"/>
      <c r="AD83" s="69"/>
      <c r="AE83" s="69"/>
    </row>
    <row r="84" spans="2:31" ht="15.5">
      <c r="B84" s="69"/>
      <c r="C84" s="69"/>
      <c r="D84" s="69" t="s">
        <v>72</v>
      </c>
      <c r="E84" s="69"/>
      <c r="F84" s="69"/>
      <c r="G84" s="339">
        <v>0</v>
      </c>
      <c r="H84" s="340"/>
      <c r="I84" s="69"/>
      <c r="J84" s="69"/>
      <c r="K84" s="69"/>
      <c r="L84" s="69"/>
      <c r="M84" s="69"/>
      <c r="N84" s="69"/>
      <c r="O84" s="69"/>
      <c r="P84" s="69"/>
      <c r="Q84" s="69"/>
      <c r="R84" s="69"/>
      <c r="S84" s="69"/>
      <c r="T84" s="69"/>
      <c r="U84" s="69"/>
      <c r="V84" s="69"/>
      <c r="W84" s="69"/>
      <c r="X84" s="69"/>
      <c r="Y84" s="69"/>
      <c r="Z84" s="69"/>
      <c r="AA84" s="69"/>
      <c r="AB84" s="69"/>
      <c r="AC84" s="69"/>
      <c r="AD84" s="69"/>
      <c r="AE84" s="69"/>
    </row>
    <row r="85" spans="2:31" ht="15.5">
      <c r="B85" s="69"/>
      <c r="C85" s="69"/>
      <c r="D85" s="69"/>
      <c r="E85" s="77" t="s">
        <v>73</v>
      </c>
      <c r="F85" s="77"/>
      <c r="G85" s="340"/>
      <c r="H85" s="339">
        <v>0</v>
      </c>
      <c r="I85" s="69"/>
      <c r="J85" s="69"/>
      <c r="K85" s="69"/>
      <c r="L85" s="69"/>
      <c r="M85" s="69"/>
      <c r="N85" s="69"/>
      <c r="O85" s="69"/>
      <c r="P85" s="69"/>
      <c r="Q85" s="69"/>
      <c r="R85" s="69"/>
      <c r="S85" s="69"/>
      <c r="T85" s="69"/>
      <c r="U85" s="69"/>
      <c r="V85" s="69"/>
      <c r="W85" s="69"/>
      <c r="X85" s="69"/>
      <c r="Y85" s="69"/>
      <c r="Z85" s="69"/>
      <c r="AA85" s="69"/>
      <c r="AB85" s="69"/>
      <c r="AC85" s="69"/>
      <c r="AD85" s="69"/>
      <c r="AE85" s="69"/>
    </row>
    <row r="86" spans="2:31" ht="15.5">
      <c r="B86" s="69"/>
      <c r="C86" s="138" t="s">
        <v>74</v>
      </c>
      <c r="D86" s="338"/>
      <c r="E86" s="338"/>
      <c r="F86" s="69"/>
      <c r="G86" s="340"/>
      <c r="H86" s="340"/>
      <c r="I86" s="69"/>
      <c r="J86" s="69"/>
      <c r="K86" s="69"/>
      <c r="L86" s="69"/>
      <c r="M86" s="69"/>
      <c r="N86" s="69"/>
      <c r="O86" s="69"/>
      <c r="P86" s="69"/>
      <c r="Q86" s="69"/>
      <c r="R86" s="69"/>
      <c r="S86" s="69"/>
      <c r="T86" s="69"/>
      <c r="U86" s="69"/>
      <c r="V86" s="69"/>
      <c r="W86" s="69"/>
      <c r="X86" s="69"/>
      <c r="Y86" s="69"/>
      <c r="Z86" s="69"/>
      <c r="AA86" s="69"/>
      <c r="AB86" s="69"/>
      <c r="AC86" s="69"/>
      <c r="AD86" s="69"/>
      <c r="AE86" s="69"/>
    </row>
    <row r="87" spans="2:31" ht="15.5">
      <c r="B87" s="69"/>
      <c r="C87" s="69"/>
      <c r="D87" s="77" t="s">
        <v>75</v>
      </c>
      <c r="E87" s="77"/>
      <c r="F87" s="69"/>
      <c r="G87" s="339">
        <v>0</v>
      </c>
      <c r="H87" s="340"/>
      <c r="I87" s="69"/>
      <c r="J87" s="69"/>
      <c r="K87" s="69"/>
      <c r="L87" s="69"/>
      <c r="M87" s="69"/>
      <c r="N87" s="69"/>
      <c r="O87" s="69"/>
      <c r="P87" s="69"/>
      <c r="Q87" s="69"/>
      <c r="R87" s="69"/>
      <c r="S87" s="69"/>
      <c r="T87" s="69"/>
      <c r="U87" s="69"/>
      <c r="V87" s="69"/>
      <c r="W87" s="69"/>
      <c r="X87" s="69"/>
      <c r="Y87" s="69"/>
      <c r="Z87" s="69"/>
      <c r="AA87" s="69"/>
      <c r="AB87" s="69"/>
      <c r="AC87" s="69"/>
      <c r="AD87" s="69"/>
      <c r="AE87" s="69"/>
    </row>
    <row r="88" spans="2:31" ht="15.5">
      <c r="B88" s="69"/>
      <c r="C88" s="69"/>
      <c r="D88" s="69"/>
      <c r="E88" s="77" t="s">
        <v>73</v>
      </c>
      <c r="F88" s="77"/>
      <c r="G88" s="340"/>
      <c r="H88" s="339">
        <v>0</v>
      </c>
      <c r="I88" s="69"/>
      <c r="J88" s="69"/>
      <c r="K88" s="69"/>
      <c r="L88" s="69"/>
      <c r="M88" s="69"/>
      <c r="N88" s="69"/>
      <c r="O88" s="69"/>
      <c r="P88" s="69"/>
      <c r="Q88" s="69"/>
      <c r="R88" s="69"/>
      <c r="S88" s="69"/>
      <c r="T88" s="69"/>
      <c r="U88" s="69"/>
      <c r="V88" s="69"/>
      <c r="W88" s="69"/>
      <c r="X88" s="69"/>
      <c r="Y88" s="69"/>
      <c r="Z88" s="69"/>
      <c r="AA88" s="69"/>
      <c r="AB88" s="69"/>
      <c r="AC88" s="69"/>
      <c r="AD88" s="69"/>
      <c r="AE88" s="69"/>
    </row>
    <row r="89" spans="2:31" ht="15.5">
      <c r="B89" s="69"/>
      <c r="C89" s="69"/>
      <c r="D89" s="69"/>
      <c r="E89" s="69"/>
      <c r="F89" s="69"/>
      <c r="G89" s="340"/>
      <c r="H89" s="340"/>
      <c r="I89" s="69"/>
      <c r="J89" s="69"/>
      <c r="K89" s="69"/>
      <c r="L89" s="69"/>
      <c r="M89" s="69"/>
      <c r="N89" s="69"/>
      <c r="O89" s="69"/>
      <c r="P89" s="69"/>
      <c r="Q89" s="69"/>
      <c r="R89" s="69"/>
      <c r="S89" s="69"/>
      <c r="T89" s="69"/>
      <c r="U89" s="69"/>
      <c r="V89" s="69"/>
      <c r="W89" s="69"/>
      <c r="X89" s="69"/>
      <c r="Y89" s="69"/>
      <c r="Z89" s="69"/>
      <c r="AA89" s="69"/>
      <c r="AB89" s="69"/>
      <c r="AC89" s="69"/>
      <c r="AD89" s="69"/>
      <c r="AE89" s="69"/>
    </row>
    <row r="90" spans="2:31" ht="15.5">
      <c r="B90" s="69"/>
      <c r="C90" s="80" t="s">
        <v>76</v>
      </c>
      <c r="D90" s="80"/>
      <c r="E90" s="80"/>
      <c r="F90" s="69"/>
      <c r="G90" s="340"/>
      <c r="H90" s="340"/>
      <c r="I90" s="69"/>
      <c r="J90" s="69"/>
      <c r="K90" s="69"/>
      <c r="L90" s="69"/>
      <c r="M90" s="69"/>
      <c r="N90" s="69"/>
      <c r="O90" s="69"/>
      <c r="P90" s="69"/>
      <c r="Q90" s="69"/>
      <c r="R90" s="69"/>
      <c r="S90" s="69"/>
      <c r="T90" s="69"/>
      <c r="U90" s="69"/>
      <c r="V90" s="69"/>
      <c r="W90" s="69"/>
      <c r="X90" s="69"/>
      <c r="Y90" s="69"/>
      <c r="Z90" s="69"/>
      <c r="AA90" s="69"/>
      <c r="AB90" s="69"/>
      <c r="AC90" s="69"/>
      <c r="AD90" s="69"/>
      <c r="AE90" s="69"/>
    </row>
    <row r="91" spans="2:31" ht="15.5">
      <c r="B91" s="69"/>
      <c r="C91" s="69"/>
      <c r="D91" s="69" t="s">
        <v>77</v>
      </c>
      <c r="E91" s="69"/>
      <c r="F91" s="69"/>
      <c r="G91" s="339">
        <v>0</v>
      </c>
      <c r="H91" s="340"/>
      <c r="I91" s="69"/>
      <c r="J91" s="69"/>
      <c r="K91" s="69"/>
      <c r="L91" s="69"/>
      <c r="M91" s="69"/>
      <c r="N91" s="69"/>
      <c r="O91" s="69"/>
      <c r="P91" s="69"/>
      <c r="Q91" s="69"/>
      <c r="R91" s="69"/>
      <c r="S91" s="69"/>
      <c r="T91" s="69"/>
      <c r="U91" s="69"/>
      <c r="V91" s="69"/>
      <c r="W91" s="69"/>
      <c r="X91" s="69"/>
      <c r="Y91" s="69"/>
      <c r="Z91" s="69"/>
      <c r="AA91" s="69"/>
      <c r="AB91" s="69"/>
      <c r="AC91" s="69"/>
      <c r="AD91" s="69"/>
      <c r="AE91" s="69"/>
    </row>
    <row r="92" spans="2:31" ht="15.5">
      <c r="B92" s="69"/>
      <c r="C92" s="69"/>
      <c r="D92" s="69"/>
      <c r="E92" s="69" t="s">
        <v>72</v>
      </c>
      <c r="F92" s="69"/>
      <c r="G92" s="340"/>
      <c r="H92" s="339">
        <v>0</v>
      </c>
      <c r="I92" s="69"/>
      <c r="J92" s="69"/>
      <c r="K92" s="69"/>
      <c r="L92" s="69"/>
      <c r="M92" s="69"/>
      <c r="N92" s="69"/>
      <c r="O92" s="69"/>
      <c r="P92" s="69"/>
      <c r="Q92" s="69"/>
      <c r="R92" s="69"/>
      <c r="S92" s="69"/>
      <c r="T92" s="69"/>
      <c r="U92" s="69"/>
      <c r="V92" s="69"/>
      <c r="W92" s="69"/>
      <c r="X92" s="69"/>
      <c r="Y92" s="69"/>
      <c r="Z92" s="69"/>
      <c r="AA92" s="69"/>
      <c r="AB92" s="69"/>
      <c r="AC92" s="69"/>
      <c r="AD92" s="69"/>
      <c r="AE92" s="69"/>
    </row>
    <row r="93" spans="2:31" ht="15.5">
      <c r="B93" s="69"/>
      <c r="C93" s="69"/>
      <c r="D93" s="69"/>
      <c r="E93" s="69"/>
      <c r="F93" s="69"/>
      <c r="G93" s="340"/>
      <c r="H93" s="340"/>
      <c r="I93" s="69"/>
      <c r="J93" s="69"/>
      <c r="K93" s="69"/>
      <c r="L93" s="69"/>
      <c r="M93" s="69"/>
      <c r="N93" s="69"/>
      <c r="O93" s="69"/>
      <c r="P93" s="69"/>
      <c r="Q93" s="69"/>
      <c r="R93" s="69"/>
      <c r="S93" s="69"/>
      <c r="T93" s="69"/>
      <c r="U93" s="69"/>
      <c r="V93" s="69"/>
      <c r="W93" s="69"/>
      <c r="X93" s="69"/>
      <c r="Y93" s="69"/>
      <c r="Z93" s="69"/>
      <c r="AA93" s="69"/>
      <c r="AB93" s="69"/>
      <c r="AC93" s="69"/>
      <c r="AD93" s="69"/>
      <c r="AE93" s="69"/>
    </row>
    <row r="94" spans="2:31" ht="15.5">
      <c r="B94" s="69"/>
      <c r="C94" s="80" t="s">
        <v>78</v>
      </c>
      <c r="D94" s="80"/>
      <c r="E94" s="80"/>
      <c r="F94" s="69"/>
      <c r="G94" s="340"/>
      <c r="H94" s="340"/>
      <c r="I94" s="69"/>
      <c r="J94" s="69"/>
      <c r="K94" s="69"/>
      <c r="L94" s="69"/>
      <c r="M94" s="69"/>
      <c r="N94" s="69"/>
      <c r="O94" s="69"/>
      <c r="P94" s="69"/>
      <c r="Q94" s="69"/>
      <c r="R94" s="69"/>
      <c r="S94" s="69"/>
      <c r="T94" s="69"/>
      <c r="U94" s="69"/>
      <c r="V94" s="69"/>
      <c r="W94" s="69"/>
      <c r="X94" s="69"/>
      <c r="Y94" s="69"/>
      <c r="Z94" s="69"/>
      <c r="AA94" s="69"/>
      <c r="AB94" s="69"/>
      <c r="AC94" s="69"/>
      <c r="AD94" s="69"/>
      <c r="AE94" s="69"/>
    </row>
    <row r="95" spans="2:31" ht="15.5">
      <c r="B95" s="69"/>
      <c r="C95" s="69"/>
      <c r="D95" s="77" t="s">
        <v>79</v>
      </c>
      <c r="E95" s="77"/>
      <c r="F95" s="69"/>
      <c r="G95" s="339">
        <v>0</v>
      </c>
      <c r="H95" s="340"/>
      <c r="I95" s="69"/>
      <c r="J95" s="69"/>
      <c r="K95" s="69"/>
      <c r="L95" s="69"/>
      <c r="M95" s="69"/>
      <c r="N95" s="69"/>
      <c r="O95" s="69"/>
      <c r="P95" s="69"/>
      <c r="Q95" s="69"/>
      <c r="R95" s="69"/>
      <c r="S95" s="69"/>
      <c r="T95" s="69"/>
      <c r="U95" s="69"/>
      <c r="V95" s="69"/>
      <c r="W95" s="69"/>
      <c r="X95" s="69"/>
      <c r="Y95" s="69"/>
      <c r="Z95" s="69"/>
      <c r="AA95" s="69"/>
      <c r="AB95" s="69"/>
      <c r="AC95" s="69"/>
      <c r="AD95" s="69"/>
      <c r="AE95" s="69"/>
    </row>
    <row r="96" spans="2:31" ht="15.5">
      <c r="B96" s="69"/>
      <c r="C96" s="69"/>
      <c r="D96" s="69"/>
      <c r="E96" s="77" t="s">
        <v>75</v>
      </c>
      <c r="F96" s="77"/>
      <c r="G96" s="340"/>
      <c r="H96" s="339">
        <v>0</v>
      </c>
      <c r="I96" s="69"/>
      <c r="J96" s="69"/>
      <c r="K96" s="69"/>
      <c r="L96" s="69"/>
      <c r="M96" s="69"/>
      <c r="N96" s="69"/>
      <c r="O96" s="69"/>
      <c r="P96" s="69"/>
      <c r="Q96" s="69"/>
      <c r="R96" s="69"/>
      <c r="S96" s="69"/>
      <c r="T96" s="69"/>
      <c r="U96" s="69"/>
      <c r="V96" s="69"/>
      <c r="W96" s="69"/>
      <c r="X96" s="69"/>
      <c r="Y96" s="69"/>
      <c r="Z96" s="69"/>
      <c r="AA96" s="69"/>
      <c r="AB96" s="69"/>
      <c r="AC96" s="69"/>
      <c r="AD96" s="69"/>
      <c r="AE96" s="69"/>
    </row>
    <row r="97" spans="2:31" ht="15.5">
      <c r="B97" s="69"/>
      <c r="C97" s="69"/>
      <c r="D97" s="69"/>
      <c r="E97" s="69"/>
      <c r="F97" s="69"/>
      <c r="G97" s="340"/>
      <c r="H97" s="340"/>
      <c r="I97" s="69"/>
      <c r="J97" s="69"/>
      <c r="K97" s="69"/>
      <c r="L97" s="69"/>
      <c r="M97" s="69"/>
      <c r="N97" s="69"/>
      <c r="O97" s="69"/>
      <c r="P97" s="69"/>
      <c r="Q97" s="69"/>
      <c r="R97" s="69"/>
      <c r="S97" s="69"/>
      <c r="T97" s="69"/>
      <c r="U97" s="69"/>
      <c r="V97" s="69"/>
      <c r="W97" s="69"/>
      <c r="X97" s="69"/>
      <c r="Y97" s="69"/>
      <c r="Z97" s="69"/>
      <c r="AA97" s="69"/>
      <c r="AB97" s="69"/>
      <c r="AC97" s="69"/>
      <c r="AD97" s="69"/>
      <c r="AE97" s="69"/>
    </row>
    <row r="98" spans="2:31" ht="15.5">
      <c r="B98" s="69"/>
      <c r="C98" s="80" t="s">
        <v>80</v>
      </c>
      <c r="D98" s="80"/>
      <c r="E98" s="80"/>
      <c r="F98" s="69"/>
      <c r="G98" s="340"/>
      <c r="H98" s="340"/>
      <c r="I98" s="69"/>
      <c r="J98" s="69"/>
      <c r="K98" s="69"/>
      <c r="L98" s="69"/>
      <c r="M98" s="69"/>
      <c r="N98" s="69"/>
      <c r="O98" s="69"/>
      <c r="P98" s="69"/>
      <c r="Q98" s="69"/>
      <c r="R98" s="69"/>
      <c r="S98" s="69"/>
      <c r="T98" s="69"/>
      <c r="U98" s="69"/>
      <c r="V98" s="69"/>
      <c r="W98" s="69"/>
      <c r="X98" s="69"/>
      <c r="Y98" s="69"/>
      <c r="Z98" s="69"/>
      <c r="AA98" s="69"/>
      <c r="AB98" s="69"/>
      <c r="AC98" s="69"/>
      <c r="AD98" s="69"/>
      <c r="AE98" s="69"/>
    </row>
    <row r="99" spans="2:31" ht="15.5">
      <c r="B99" s="69"/>
      <c r="C99" s="80" t="s">
        <v>81</v>
      </c>
      <c r="D99" s="309"/>
      <c r="E99" s="309"/>
      <c r="F99" s="69"/>
      <c r="G99" s="340"/>
      <c r="H99" s="340"/>
      <c r="I99" s="69"/>
      <c r="J99" s="69"/>
      <c r="K99" s="69"/>
      <c r="L99" s="69"/>
      <c r="M99" s="69"/>
      <c r="N99" s="69"/>
      <c r="O99" s="69"/>
      <c r="P99" s="69"/>
      <c r="Q99" s="69"/>
      <c r="R99" s="69"/>
      <c r="S99" s="69"/>
      <c r="T99" s="69"/>
      <c r="U99" s="69"/>
      <c r="V99" s="69"/>
      <c r="W99" s="69"/>
      <c r="X99" s="69"/>
      <c r="Y99" s="69"/>
      <c r="Z99" s="69"/>
      <c r="AA99" s="69"/>
      <c r="AB99" s="69"/>
      <c r="AC99" s="69"/>
      <c r="AD99" s="69"/>
      <c r="AE99" s="69"/>
    </row>
    <row r="100" spans="2:31" ht="15.5">
      <c r="B100" s="69"/>
      <c r="C100" s="69"/>
      <c r="D100" s="77" t="s">
        <v>82</v>
      </c>
      <c r="E100" s="77"/>
      <c r="F100" s="69"/>
      <c r="G100" s="339">
        <v>0</v>
      </c>
      <c r="H100" s="340"/>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row>
    <row r="101" spans="2:31" ht="15.5">
      <c r="B101" s="69"/>
      <c r="C101" s="69"/>
      <c r="D101" s="69"/>
      <c r="E101" s="77" t="s">
        <v>83</v>
      </c>
      <c r="F101" s="77"/>
      <c r="G101" s="340"/>
      <c r="H101" s="339">
        <v>0</v>
      </c>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row>
    <row r="102" spans="2:31" ht="15.5">
      <c r="B102" s="69"/>
      <c r="C102" s="138" t="s">
        <v>84</v>
      </c>
      <c r="D102" s="309"/>
      <c r="E102" s="309"/>
      <c r="F102" s="69"/>
      <c r="G102" s="340"/>
      <c r="H102" s="340"/>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row>
    <row r="103" spans="2:31" ht="15.5">
      <c r="B103" s="69"/>
      <c r="C103" s="69"/>
      <c r="D103" s="77" t="s">
        <v>85</v>
      </c>
      <c r="E103" s="77"/>
      <c r="F103" s="69"/>
      <c r="G103" s="339">
        <v>0</v>
      </c>
      <c r="H103" s="340"/>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row>
    <row r="104" spans="2:31" ht="15.5">
      <c r="B104" s="69"/>
      <c r="C104" s="69"/>
      <c r="D104" s="77" t="s">
        <v>86</v>
      </c>
      <c r="E104" s="77"/>
      <c r="F104" s="69"/>
      <c r="G104" s="339">
        <v>0</v>
      </c>
      <c r="H104" s="340"/>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row>
    <row r="105" spans="2:31" ht="15.5">
      <c r="B105" s="69"/>
      <c r="C105" s="69"/>
      <c r="D105" s="77" t="s">
        <v>87</v>
      </c>
      <c r="E105" s="77"/>
      <c r="F105" s="69"/>
      <c r="G105" s="339">
        <v>0</v>
      </c>
      <c r="H105" s="340"/>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row>
    <row r="106" spans="2:31" ht="15.5">
      <c r="B106" s="69"/>
      <c r="C106" s="69"/>
      <c r="D106" s="77" t="s">
        <v>88</v>
      </c>
      <c r="E106" s="77"/>
      <c r="F106" s="69"/>
      <c r="G106" s="339">
        <v>0</v>
      </c>
      <c r="H106" s="340"/>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row>
    <row r="107" spans="2:31" ht="15.5">
      <c r="B107" s="69"/>
      <c r="C107" s="69"/>
      <c r="D107" s="69"/>
      <c r="E107" s="77" t="s">
        <v>89</v>
      </c>
      <c r="F107" s="77"/>
      <c r="G107" s="340"/>
      <c r="H107" s="339">
        <f>SUM(G103:G106)</f>
        <v>0</v>
      </c>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row>
    <row r="108" spans="2:31" ht="15.5">
      <c r="B108" s="69"/>
      <c r="C108" s="138" t="s">
        <v>90</v>
      </c>
      <c r="D108" s="309"/>
      <c r="E108" s="309"/>
      <c r="F108" s="69"/>
      <c r="G108" s="340"/>
      <c r="H108" s="340"/>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row>
    <row r="109" spans="2:31" ht="15.5">
      <c r="B109" s="69"/>
      <c r="C109" s="80"/>
      <c r="D109" s="77" t="s">
        <v>83</v>
      </c>
      <c r="E109" s="77"/>
      <c r="F109" s="69"/>
      <c r="G109" s="339">
        <v>0</v>
      </c>
      <c r="H109" s="340"/>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row>
    <row r="110" spans="2:31" ht="15.5">
      <c r="B110" s="69"/>
      <c r="C110" s="69"/>
      <c r="D110" s="69"/>
      <c r="E110" s="77" t="s">
        <v>91</v>
      </c>
      <c r="F110" s="77"/>
      <c r="G110" s="340"/>
      <c r="H110" s="339">
        <v>0</v>
      </c>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row>
    <row r="111" spans="2:31" ht="15.5">
      <c r="B111" s="69"/>
      <c r="C111" s="69"/>
      <c r="D111" s="69"/>
      <c r="E111" s="69"/>
      <c r="F111" s="69"/>
      <c r="G111" s="340"/>
      <c r="H111" s="340"/>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row>
    <row r="112" spans="2:31" ht="15.5">
      <c r="B112" s="69"/>
      <c r="C112" s="80" t="s">
        <v>92</v>
      </c>
      <c r="D112" s="80"/>
      <c r="E112" s="80"/>
      <c r="F112" s="69"/>
      <c r="G112" s="340"/>
      <c r="H112" s="340"/>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row>
    <row r="113" spans="2:31" ht="15.5">
      <c r="B113" s="69"/>
      <c r="C113" s="138" t="s">
        <v>93</v>
      </c>
      <c r="D113" s="309"/>
      <c r="E113" s="309"/>
      <c r="F113" s="69"/>
      <c r="G113" s="340"/>
      <c r="H113" s="340"/>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row>
    <row r="114" spans="2:31" ht="15.5">
      <c r="B114" s="69"/>
      <c r="C114" s="69"/>
      <c r="D114" s="77" t="s">
        <v>94</v>
      </c>
      <c r="E114" s="77"/>
      <c r="F114" s="69"/>
      <c r="G114" s="339">
        <v>0</v>
      </c>
      <c r="H114" s="340"/>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row>
    <row r="115" spans="2:31" ht="15.5">
      <c r="B115" s="69"/>
      <c r="C115" s="69"/>
      <c r="D115" s="69"/>
      <c r="E115" s="77" t="s">
        <v>95</v>
      </c>
      <c r="F115" s="77"/>
      <c r="G115" s="340"/>
      <c r="H115" s="339">
        <v>0</v>
      </c>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row>
    <row r="116" spans="2:31" ht="15.5">
      <c r="B116" s="69"/>
      <c r="C116" s="138" t="s">
        <v>96</v>
      </c>
      <c r="D116" s="309"/>
      <c r="E116" s="309"/>
      <c r="F116" s="69"/>
      <c r="G116" s="340"/>
      <c r="H116" s="340"/>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row>
    <row r="117" spans="2:31" ht="15.5">
      <c r="B117" s="69"/>
      <c r="C117" s="69"/>
      <c r="D117" s="77" t="s">
        <v>97</v>
      </c>
      <c r="E117" s="77"/>
      <c r="F117" s="69"/>
      <c r="G117" s="339">
        <v>0</v>
      </c>
      <c r="H117" s="340"/>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row>
    <row r="118" spans="2:31" ht="15.5">
      <c r="B118" s="69"/>
      <c r="C118" s="69"/>
      <c r="D118" s="69"/>
      <c r="E118" s="77" t="s">
        <v>98</v>
      </c>
      <c r="F118" s="77"/>
      <c r="G118" s="340"/>
      <c r="H118" s="339">
        <v>0</v>
      </c>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row>
    <row r="119" spans="2:31" ht="15.5">
      <c r="B119" s="69"/>
      <c r="C119" s="69"/>
      <c r="D119" s="69"/>
      <c r="E119" s="77" t="s">
        <v>212</v>
      </c>
      <c r="F119" s="77"/>
      <c r="G119" s="340"/>
      <c r="H119" s="339">
        <v>0</v>
      </c>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row>
    <row r="120" spans="2:31" ht="15.5">
      <c r="B120" s="69"/>
      <c r="C120" s="69"/>
      <c r="D120" s="69"/>
      <c r="E120" s="77" t="s">
        <v>101</v>
      </c>
      <c r="F120" s="77"/>
      <c r="G120" s="340"/>
      <c r="H120" s="339">
        <v>0</v>
      </c>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row>
    <row r="121" spans="2:31" ht="15.5">
      <c r="B121" s="69"/>
      <c r="C121" s="69"/>
      <c r="D121" s="69"/>
      <c r="E121" s="77" t="s">
        <v>100</v>
      </c>
      <c r="F121" s="77"/>
      <c r="G121" s="340"/>
      <c r="H121" s="339">
        <v>0</v>
      </c>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row>
    <row r="122" spans="2:31" ht="15.5">
      <c r="B122" s="69"/>
      <c r="C122" s="69"/>
      <c r="D122" s="69"/>
      <c r="E122" s="77" t="s">
        <v>213</v>
      </c>
      <c r="F122" s="77"/>
      <c r="G122" s="340"/>
      <c r="H122" s="339">
        <v>0</v>
      </c>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row>
    <row r="123" spans="2:31" ht="15.5">
      <c r="B123" s="69"/>
      <c r="C123" s="69"/>
      <c r="D123" s="69"/>
      <c r="E123" s="69"/>
      <c r="F123" s="69"/>
      <c r="G123" s="340"/>
      <c r="H123" s="340"/>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row>
    <row r="124" spans="2:31" ht="15.5">
      <c r="B124" s="69"/>
      <c r="C124" s="80" t="s">
        <v>102</v>
      </c>
      <c r="D124" s="80"/>
      <c r="E124" s="80"/>
      <c r="F124" s="80"/>
      <c r="G124" s="340"/>
      <c r="H124" s="340"/>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row>
    <row r="125" spans="2:31" ht="15.5">
      <c r="B125" s="69"/>
      <c r="C125" s="69"/>
      <c r="D125" s="77" t="s">
        <v>103</v>
      </c>
      <c r="E125" s="77"/>
      <c r="F125" s="69"/>
      <c r="G125" s="339">
        <v>0</v>
      </c>
      <c r="H125" s="340"/>
      <c r="I125" s="69"/>
      <c r="J125" s="69"/>
      <c r="K125" s="69"/>
      <c r="L125" s="69"/>
      <c r="M125" s="69"/>
      <c r="N125" s="69"/>
      <c r="O125" s="69"/>
      <c r="P125" s="69"/>
      <c r="Q125" s="69"/>
      <c r="R125" s="69"/>
      <c r="S125" s="69"/>
      <c r="T125" s="69"/>
      <c r="U125" s="69"/>
      <c r="V125" s="69"/>
      <c r="W125" s="69"/>
      <c r="X125" s="69"/>
      <c r="Y125" s="69"/>
      <c r="Z125" s="69"/>
      <c r="AA125" s="69"/>
      <c r="AB125" s="69"/>
      <c r="AC125" s="69"/>
      <c r="AD125" s="69"/>
      <c r="AE125" s="69"/>
    </row>
    <row r="126" spans="2:31" ht="15.5">
      <c r="B126" s="69"/>
      <c r="C126" s="69"/>
      <c r="D126" s="69"/>
      <c r="E126" s="77" t="s">
        <v>77</v>
      </c>
      <c r="F126" s="77"/>
      <c r="G126" s="340"/>
      <c r="H126" s="339">
        <v>0</v>
      </c>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row>
    <row r="127" spans="2:31" ht="15.5">
      <c r="B127" s="69"/>
      <c r="C127" s="69"/>
      <c r="D127" s="69"/>
      <c r="E127" s="77" t="s">
        <v>104</v>
      </c>
      <c r="F127" s="77"/>
      <c r="G127" s="340"/>
      <c r="H127" s="339">
        <v>0</v>
      </c>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row>
    <row r="128" spans="2:31" ht="15.5">
      <c r="B128" s="69"/>
      <c r="C128" s="69"/>
      <c r="D128" s="69"/>
      <c r="E128" s="77" t="s">
        <v>94</v>
      </c>
      <c r="F128" s="77"/>
      <c r="G128" s="340"/>
      <c r="H128" s="339">
        <v>0</v>
      </c>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row>
    <row r="129" spans="2:31" ht="15.5">
      <c r="B129" s="69"/>
      <c r="C129" s="69"/>
      <c r="D129" s="69"/>
      <c r="E129" s="69"/>
      <c r="F129" s="69"/>
      <c r="G129" s="340"/>
      <c r="H129" s="340"/>
      <c r="I129" s="69"/>
      <c r="J129" s="69"/>
      <c r="K129" s="69"/>
      <c r="L129" s="69"/>
      <c r="M129" s="69"/>
      <c r="N129" s="69"/>
      <c r="O129" s="69"/>
      <c r="P129" s="69"/>
      <c r="Q129" s="69"/>
      <c r="R129" s="69"/>
      <c r="S129" s="69"/>
      <c r="T129" s="69"/>
      <c r="U129" s="69"/>
      <c r="V129" s="69"/>
      <c r="W129" s="69"/>
      <c r="X129" s="69"/>
      <c r="Y129" s="69"/>
      <c r="Z129" s="69"/>
      <c r="AA129" s="69"/>
      <c r="AB129" s="69"/>
      <c r="AC129" s="69"/>
      <c r="AD129" s="69"/>
      <c r="AE129" s="69"/>
    </row>
    <row r="130" spans="2:31" ht="15.5">
      <c r="B130" s="69"/>
      <c r="C130" s="80" t="s">
        <v>214</v>
      </c>
      <c r="D130" s="80"/>
      <c r="E130" s="80"/>
      <c r="F130" s="80"/>
      <c r="G130" s="341"/>
      <c r="H130" s="340"/>
      <c r="I130" s="69"/>
      <c r="J130" s="69"/>
      <c r="K130" s="69"/>
      <c r="L130" s="69"/>
      <c r="M130" s="69"/>
      <c r="N130" s="69"/>
      <c r="O130" s="69"/>
      <c r="P130" s="69"/>
      <c r="Q130" s="69"/>
      <c r="R130" s="69"/>
      <c r="S130" s="69"/>
      <c r="T130" s="69"/>
      <c r="U130" s="69"/>
      <c r="V130" s="69"/>
      <c r="W130" s="69"/>
      <c r="X130" s="69"/>
      <c r="Y130" s="69"/>
      <c r="Z130" s="69"/>
      <c r="AA130" s="69"/>
      <c r="AB130" s="69"/>
      <c r="AC130" s="69"/>
      <c r="AD130" s="69"/>
      <c r="AE130" s="69"/>
    </row>
    <row r="131" spans="2:31" ht="15.5">
      <c r="B131" s="69"/>
      <c r="C131" s="69"/>
      <c r="D131" s="77" t="s">
        <v>215</v>
      </c>
      <c r="E131" s="77"/>
      <c r="F131" s="69"/>
      <c r="G131" s="339">
        <v>0</v>
      </c>
      <c r="H131" s="340"/>
      <c r="I131" s="69"/>
      <c r="J131" s="69"/>
      <c r="K131" s="69"/>
      <c r="L131" s="69"/>
      <c r="M131" s="69"/>
      <c r="N131" s="69"/>
      <c r="O131" s="69"/>
      <c r="P131" s="69"/>
      <c r="Q131" s="69"/>
      <c r="R131" s="69"/>
      <c r="S131" s="69"/>
      <c r="T131" s="69"/>
      <c r="U131" s="69"/>
      <c r="V131" s="69"/>
      <c r="W131" s="69"/>
      <c r="X131" s="69"/>
      <c r="Y131" s="69"/>
      <c r="Z131" s="69"/>
      <c r="AA131" s="69"/>
      <c r="AB131" s="69"/>
      <c r="AC131" s="69"/>
      <c r="AD131" s="69"/>
      <c r="AE131" s="69"/>
    </row>
    <row r="132" spans="2:31" ht="15.5">
      <c r="B132" s="69"/>
      <c r="C132" s="69"/>
      <c r="D132" s="69"/>
      <c r="E132" s="69" t="s">
        <v>77</v>
      </c>
      <c r="F132" s="69"/>
      <c r="G132" s="340"/>
      <c r="H132" s="339">
        <v>0</v>
      </c>
      <c r="I132" s="69"/>
      <c r="J132" s="69"/>
      <c r="K132" s="69"/>
      <c r="L132" s="69"/>
      <c r="M132" s="69"/>
      <c r="N132" s="69"/>
      <c r="O132" s="69"/>
      <c r="P132" s="69"/>
      <c r="Q132" s="69"/>
      <c r="R132" s="69"/>
      <c r="S132" s="69"/>
      <c r="T132" s="69"/>
      <c r="U132" s="69"/>
      <c r="V132" s="69"/>
      <c r="W132" s="69"/>
      <c r="X132" s="69"/>
      <c r="Y132" s="69"/>
      <c r="Z132" s="69"/>
      <c r="AA132" s="69"/>
      <c r="AB132" s="69"/>
      <c r="AC132" s="69"/>
      <c r="AD132" s="69"/>
      <c r="AE132" s="69"/>
    </row>
    <row r="133" spans="2:31" ht="15.5">
      <c r="B133" s="69"/>
      <c r="C133" s="69"/>
      <c r="D133" s="69"/>
      <c r="E133" s="77" t="s">
        <v>104</v>
      </c>
      <c r="F133" s="77"/>
      <c r="G133" s="340"/>
      <c r="H133" s="339">
        <v>0</v>
      </c>
      <c r="I133" s="69"/>
      <c r="J133" s="69"/>
      <c r="K133" s="69"/>
      <c r="L133" s="69"/>
      <c r="M133" s="69"/>
      <c r="N133" s="69"/>
      <c r="O133" s="69"/>
      <c r="P133" s="69"/>
      <c r="Q133" s="69"/>
      <c r="R133" s="69"/>
      <c r="S133" s="69"/>
      <c r="T133" s="69"/>
      <c r="U133" s="69"/>
      <c r="V133" s="69"/>
      <c r="W133" s="69"/>
      <c r="X133" s="69"/>
      <c r="Y133" s="69"/>
      <c r="Z133" s="69"/>
      <c r="AA133" s="69"/>
      <c r="AB133" s="69"/>
      <c r="AC133" s="69"/>
      <c r="AD133" s="69"/>
      <c r="AE133" s="69"/>
    </row>
    <row r="134" spans="2:31" ht="15.5">
      <c r="B134" s="69"/>
      <c r="C134" s="69"/>
      <c r="D134" s="69"/>
      <c r="E134" s="77" t="s">
        <v>94</v>
      </c>
      <c r="F134" s="77"/>
      <c r="G134" s="340"/>
      <c r="H134" s="339">
        <v>0</v>
      </c>
      <c r="I134" s="69"/>
      <c r="J134" s="69"/>
      <c r="K134" s="69"/>
      <c r="L134" s="69"/>
      <c r="M134" s="69"/>
      <c r="N134" s="69"/>
      <c r="O134" s="69"/>
      <c r="P134" s="69"/>
      <c r="Q134" s="69"/>
      <c r="R134" s="69"/>
      <c r="S134" s="69"/>
      <c r="T134" s="69"/>
      <c r="U134" s="69"/>
      <c r="V134" s="69"/>
      <c r="W134" s="69"/>
      <c r="X134" s="69"/>
      <c r="Y134" s="69"/>
      <c r="Z134" s="69"/>
      <c r="AA134" s="69"/>
      <c r="AB134" s="69"/>
      <c r="AC134" s="69"/>
      <c r="AD134" s="69"/>
      <c r="AE134" s="69"/>
    </row>
    <row r="135" spans="2:31" ht="15.5">
      <c r="B135" s="69"/>
      <c r="C135" s="69"/>
      <c r="D135" s="69"/>
      <c r="E135" s="69"/>
      <c r="F135" s="69"/>
      <c r="G135" s="340"/>
      <c r="H135" s="340"/>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row>
    <row r="136" spans="2:31" ht="15.5">
      <c r="B136" s="69"/>
      <c r="C136" s="80" t="s">
        <v>216</v>
      </c>
      <c r="D136" s="80"/>
      <c r="E136" s="80"/>
      <c r="F136" s="80"/>
      <c r="G136" s="340"/>
      <c r="H136" s="340"/>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row>
    <row r="137" spans="2:31" ht="15.5">
      <c r="B137" s="69"/>
      <c r="C137" s="69"/>
      <c r="D137" s="77" t="s">
        <v>106</v>
      </c>
      <c r="E137" s="77"/>
      <c r="F137" s="69"/>
      <c r="G137" s="339">
        <v>0</v>
      </c>
      <c r="H137" s="340"/>
      <c r="I137" s="69"/>
      <c r="J137" s="69"/>
      <c r="K137" s="69"/>
      <c r="L137" s="69"/>
      <c r="M137" s="69"/>
      <c r="N137" s="69"/>
      <c r="O137" s="69"/>
      <c r="P137" s="69"/>
      <c r="Q137" s="69"/>
      <c r="R137" s="69"/>
      <c r="S137" s="69"/>
      <c r="T137" s="69"/>
      <c r="U137" s="69"/>
      <c r="V137" s="69"/>
      <c r="W137" s="69"/>
      <c r="X137" s="69"/>
      <c r="Y137" s="69"/>
      <c r="Z137" s="69"/>
      <c r="AA137" s="69"/>
      <c r="AB137" s="69"/>
      <c r="AC137" s="69"/>
      <c r="AD137" s="69"/>
      <c r="AE137" s="69"/>
    </row>
    <row r="138" spans="2:31" ht="15.5">
      <c r="B138" s="69"/>
      <c r="C138" s="69"/>
      <c r="D138" s="69"/>
      <c r="E138" s="77" t="s">
        <v>107</v>
      </c>
      <c r="F138" s="77"/>
      <c r="G138" s="340"/>
      <c r="H138" s="339">
        <v>0</v>
      </c>
      <c r="I138" s="69"/>
      <c r="J138" s="69"/>
      <c r="K138" s="69"/>
      <c r="L138" s="69"/>
      <c r="M138" s="69"/>
      <c r="N138" s="69"/>
      <c r="O138" s="69"/>
      <c r="P138" s="69"/>
      <c r="Q138" s="69"/>
      <c r="R138" s="69"/>
      <c r="S138" s="69"/>
      <c r="T138" s="69"/>
      <c r="U138" s="69"/>
      <c r="V138" s="69"/>
      <c r="W138" s="69"/>
      <c r="X138" s="69"/>
      <c r="Y138" s="69"/>
      <c r="Z138" s="69"/>
      <c r="AA138" s="69"/>
      <c r="AB138" s="69"/>
      <c r="AC138" s="69"/>
      <c r="AD138" s="69"/>
      <c r="AE138" s="69"/>
    </row>
    <row r="139" spans="2:31" ht="15.5">
      <c r="B139" s="69"/>
      <c r="C139" s="69"/>
      <c r="D139" s="69"/>
      <c r="E139" s="143"/>
      <c r="F139" s="143"/>
      <c r="G139" s="340"/>
      <c r="H139" s="340"/>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row>
    <row r="140" spans="2:31" ht="15.5">
      <c r="B140" s="69"/>
      <c r="C140" s="69"/>
      <c r="D140" s="69"/>
      <c r="E140" s="143"/>
      <c r="F140" s="143"/>
      <c r="G140" s="69"/>
      <c r="H140" s="69"/>
      <c r="I140" s="69"/>
      <c r="J140" s="69"/>
      <c r="K140" s="69"/>
      <c r="L140" s="69"/>
      <c r="M140" s="69"/>
      <c r="N140" s="69"/>
      <c r="O140" s="69"/>
      <c r="P140" s="69"/>
      <c r="Q140" s="69"/>
      <c r="R140" s="69"/>
      <c r="S140" s="69"/>
      <c r="T140" s="69"/>
      <c r="U140" s="69"/>
      <c r="V140" s="69"/>
      <c r="W140" s="69"/>
      <c r="X140" s="69"/>
      <c r="Y140" s="69"/>
      <c r="Z140" s="69"/>
      <c r="AA140" s="69"/>
      <c r="AB140" s="69"/>
      <c r="AC140" s="69"/>
      <c r="AD140" s="69"/>
      <c r="AE140" s="69"/>
    </row>
    <row r="141" spans="2:31" ht="15.5">
      <c r="B141" s="69"/>
      <c r="C141" s="69"/>
      <c r="D141" s="69"/>
      <c r="E141" s="143"/>
      <c r="F141" s="143"/>
      <c r="G141" s="69"/>
      <c r="H141" s="69"/>
      <c r="I141" s="69"/>
      <c r="J141" s="69"/>
      <c r="K141" s="69"/>
      <c r="L141" s="69"/>
      <c r="M141" s="69"/>
      <c r="N141" s="69"/>
      <c r="O141" s="69"/>
      <c r="P141" s="69"/>
      <c r="Q141" s="69"/>
      <c r="R141" s="69"/>
      <c r="S141" s="69"/>
      <c r="T141" s="69"/>
      <c r="U141" s="69"/>
      <c r="V141" s="69"/>
      <c r="W141" s="69"/>
      <c r="X141" s="69"/>
      <c r="Y141" s="69"/>
      <c r="Z141" s="69"/>
      <c r="AA141" s="69"/>
      <c r="AB141" s="69"/>
      <c r="AC141" s="69"/>
      <c r="AD141" s="69"/>
      <c r="AE141" s="69"/>
    </row>
    <row r="142" spans="2:31" ht="15.5">
      <c r="B142" s="69"/>
      <c r="C142" s="69"/>
      <c r="D142" s="69"/>
      <c r="E142" s="143"/>
      <c r="F142" s="143"/>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c r="AD142" s="69"/>
      <c r="AE142" s="69"/>
    </row>
  </sheetData>
  <mergeCells count="49">
    <mergeCell ref="C8:E8"/>
    <mergeCell ref="C12:E12"/>
    <mergeCell ref="C43:D43"/>
    <mergeCell ref="C26:G26"/>
    <mergeCell ref="C27:G27"/>
    <mergeCell ref="C28:F28"/>
    <mergeCell ref="C29:F29"/>
    <mergeCell ref="C30:F30"/>
    <mergeCell ref="C33:F33"/>
    <mergeCell ref="C34:F34"/>
    <mergeCell ref="C35:F35"/>
    <mergeCell ref="C38:F38"/>
    <mergeCell ref="C39:F39"/>
    <mergeCell ref="C40:F40"/>
    <mergeCell ref="C54:K54"/>
    <mergeCell ref="C55:K55"/>
    <mergeCell ref="C56:D56"/>
    <mergeCell ref="F56:H59"/>
    <mergeCell ref="I56:J56"/>
    <mergeCell ref="C57:D57"/>
    <mergeCell ref="I57:J57"/>
    <mergeCell ref="C58:D58"/>
    <mergeCell ref="I58:J58"/>
    <mergeCell ref="C59:D59"/>
    <mergeCell ref="I59:J59"/>
    <mergeCell ref="C60:E60"/>
    <mergeCell ref="F60:H60"/>
    <mergeCell ref="I60:K60"/>
    <mergeCell ref="C64:D64"/>
    <mergeCell ref="F64:G64"/>
    <mergeCell ref="I64:J64"/>
    <mergeCell ref="C65:J65"/>
    <mergeCell ref="C68:K68"/>
    <mergeCell ref="C69:K69"/>
    <mergeCell ref="C70:D70"/>
    <mergeCell ref="F70:H73"/>
    <mergeCell ref="I70:J70"/>
    <mergeCell ref="C71:D71"/>
    <mergeCell ref="I71:J71"/>
    <mergeCell ref="I72:J72"/>
    <mergeCell ref="C73:D73"/>
    <mergeCell ref="C79:J79"/>
    <mergeCell ref="I73:J73"/>
    <mergeCell ref="C74:E74"/>
    <mergeCell ref="F74:H74"/>
    <mergeCell ref="I74:K74"/>
    <mergeCell ref="C78:D78"/>
    <mergeCell ref="F78:G78"/>
    <mergeCell ref="I78:J7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1E347-F01F-4AAE-98A7-0B07ABB92920}">
  <dimension ref="B1:DW117"/>
  <sheetViews>
    <sheetView tabSelected="1" topLeftCell="A68" zoomScale="41" zoomScaleNormal="41" workbookViewId="0">
      <selection activeCell="O24" sqref="O24"/>
    </sheetView>
  </sheetViews>
  <sheetFormatPr defaultRowHeight="14"/>
  <cols>
    <col min="1" max="1" width="46.83203125" customWidth="1"/>
    <col min="2" max="2" width="19.75" customWidth="1"/>
    <col min="3" max="3" width="28.75" customWidth="1"/>
    <col min="4" max="4" width="20.83203125" customWidth="1"/>
    <col min="5" max="5" width="14.25" style="1" customWidth="1"/>
    <col min="6" max="6" width="15.25" style="1" customWidth="1"/>
    <col min="7" max="7" width="23.58203125" customWidth="1"/>
    <col min="8" max="8" width="15.75" customWidth="1"/>
    <col min="9" max="9" width="16.25" customWidth="1"/>
    <col min="11" max="11" width="18.75" customWidth="1"/>
  </cols>
  <sheetData>
    <row r="1" spans="2:127" ht="15.5">
      <c r="B1" s="69"/>
      <c r="C1" s="138" t="s">
        <v>0</v>
      </c>
      <c r="D1" s="69"/>
      <c r="E1" s="69"/>
      <c r="F1" s="69"/>
      <c r="G1" s="143"/>
      <c r="H1" s="143"/>
      <c r="I1" s="69"/>
      <c r="J1" s="69"/>
      <c r="K1" s="69"/>
      <c r="L1" s="69"/>
      <c r="M1" s="69"/>
      <c r="N1" s="69"/>
      <c r="O1" s="69"/>
      <c r="P1" s="69"/>
      <c r="Q1" s="69"/>
      <c r="R1" s="69"/>
      <c r="S1" s="69"/>
    </row>
    <row r="2" spans="2:127" ht="15.5">
      <c r="B2" s="69"/>
      <c r="C2" s="297"/>
      <c r="D2" s="298" t="s">
        <v>1</v>
      </c>
      <c r="E2" s="299" t="s">
        <v>2</v>
      </c>
      <c r="F2" s="299" t="s">
        <v>3</v>
      </c>
      <c r="G2" s="300"/>
      <c r="H2" s="300"/>
      <c r="I2" s="73"/>
      <c r="J2" s="73"/>
      <c r="K2" s="73"/>
      <c r="L2" s="73"/>
      <c r="M2" s="73"/>
      <c r="N2" s="73"/>
      <c r="O2" s="73"/>
      <c r="P2" s="73"/>
      <c r="Q2" s="73"/>
      <c r="R2" s="73"/>
      <c r="S2" s="73"/>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row>
    <row r="3" spans="2:127" ht="15.5">
      <c r="B3" s="69"/>
      <c r="C3" s="301" t="s">
        <v>4</v>
      </c>
      <c r="D3" s="301"/>
      <c r="E3" s="301"/>
      <c r="F3" s="301"/>
      <c r="G3" s="143"/>
      <c r="H3" s="143"/>
      <c r="I3" s="69"/>
      <c r="J3" s="69"/>
      <c r="K3" s="69"/>
      <c r="L3" s="69"/>
      <c r="M3" s="69"/>
      <c r="N3" s="69"/>
      <c r="O3" s="69"/>
      <c r="P3" s="69"/>
      <c r="Q3" s="69"/>
      <c r="R3" s="69"/>
      <c r="S3" s="69"/>
    </row>
    <row r="4" spans="2:127" ht="15.5">
      <c r="B4" s="69"/>
      <c r="C4" s="302" t="s">
        <v>5</v>
      </c>
      <c r="D4" s="71" t="s">
        <v>6</v>
      </c>
      <c r="E4" s="132">
        <v>25000</v>
      </c>
      <c r="F4" s="132">
        <v>20000000</v>
      </c>
      <c r="G4" s="143"/>
      <c r="H4" s="143"/>
      <c r="I4" s="69"/>
      <c r="J4" s="69"/>
      <c r="K4" s="69"/>
      <c r="L4" s="69"/>
      <c r="M4" s="69"/>
      <c r="N4" s="69"/>
      <c r="O4" s="69"/>
      <c r="P4" s="69"/>
      <c r="Q4" s="69"/>
      <c r="R4" s="69"/>
      <c r="S4" s="69"/>
    </row>
    <row r="5" spans="2:127" ht="15.5">
      <c r="B5" s="69"/>
      <c r="C5" s="302" t="s">
        <v>7</v>
      </c>
      <c r="D5" s="71" t="s">
        <v>8</v>
      </c>
      <c r="E5" s="132">
        <v>5000</v>
      </c>
      <c r="F5" s="132">
        <v>2750000</v>
      </c>
      <c r="G5" s="143"/>
      <c r="H5" s="143"/>
      <c r="I5" s="69"/>
      <c r="J5" s="69"/>
      <c r="K5" s="69"/>
      <c r="L5" s="69"/>
      <c r="M5" s="69"/>
      <c r="N5" s="69"/>
      <c r="O5" s="69"/>
      <c r="P5" s="69"/>
      <c r="Q5" s="69"/>
      <c r="R5" s="69"/>
      <c r="S5" s="69"/>
    </row>
    <row r="6" spans="2:127" ht="15.5">
      <c r="B6" s="69"/>
      <c r="C6" s="302" t="s">
        <v>9</v>
      </c>
      <c r="D6" s="71" t="s">
        <v>10</v>
      </c>
      <c r="E6" s="132">
        <v>150000</v>
      </c>
      <c r="F6" s="132">
        <v>1500000</v>
      </c>
      <c r="G6" s="143"/>
      <c r="H6" s="143"/>
      <c r="I6" s="69"/>
      <c r="J6" s="69"/>
      <c r="K6" s="69"/>
      <c r="L6" s="69"/>
      <c r="M6" s="69"/>
      <c r="N6" s="69"/>
      <c r="O6" s="69"/>
      <c r="P6" s="69"/>
      <c r="Q6" s="69"/>
      <c r="R6" s="69"/>
      <c r="S6" s="69"/>
    </row>
    <row r="7" spans="2:127" ht="15.5">
      <c r="B7" s="69"/>
      <c r="C7" s="303" t="s">
        <v>11</v>
      </c>
      <c r="D7" s="304"/>
      <c r="E7" s="305"/>
      <c r="F7" s="132">
        <f>SUM(F4:F6)</f>
        <v>24250000</v>
      </c>
      <c r="G7" s="143"/>
      <c r="H7" s="143"/>
      <c r="I7" s="69"/>
      <c r="J7" s="69"/>
      <c r="K7" s="69"/>
      <c r="L7" s="69"/>
      <c r="M7" s="69"/>
      <c r="N7" s="69"/>
      <c r="O7" s="69"/>
      <c r="P7" s="69"/>
      <c r="Q7" s="69"/>
      <c r="R7" s="69"/>
      <c r="S7" s="69"/>
    </row>
    <row r="8" spans="2:127" ht="15.5">
      <c r="B8" s="69"/>
      <c r="C8" s="301" t="s">
        <v>12</v>
      </c>
      <c r="D8" s="301"/>
      <c r="E8" s="301"/>
      <c r="F8" s="301"/>
      <c r="G8" s="143"/>
      <c r="H8" s="143"/>
      <c r="I8" s="69"/>
      <c r="J8" s="69"/>
      <c r="K8" s="69"/>
      <c r="L8" s="69"/>
      <c r="M8" s="69"/>
      <c r="N8" s="69"/>
      <c r="O8" s="69"/>
      <c r="P8" s="69"/>
      <c r="Q8" s="69"/>
      <c r="R8" s="69"/>
      <c r="S8" s="69"/>
    </row>
    <row r="9" spans="2:127" ht="15.5">
      <c r="B9" s="69"/>
      <c r="C9" s="302" t="s">
        <v>13</v>
      </c>
      <c r="D9" s="71" t="s">
        <v>14</v>
      </c>
      <c r="E9" s="132">
        <v>50000</v>
      </c>
      <c r="F9" s="132">
        <v>250000</v>
      </c>
      <c r="G9" s="143"/>
      <c r="H9" s="143"/>
      <c r="I9" s="69"/>
      <c r="J9" s="69"/>
      <c r="K9" s="69"/>
      <c r="L9" s="69"/>
      <c r="M9" s="69"/>
      <c r="N9" s="69"/>
      <c r="O9" s="69"/>
      <c r="P9" s="69"/>
      <c r="Q9" s="69"/>
      <c r="R9" s="69"/>
      <c r="S9" s="69"/>
    </row>
    <row r="10" spans="2:127" ht="15.5">
      <c r="B10" s="69"/>
      <c r="C10" s="302" t="s">
        <v>15</v>
      </c>
      <c r="D10" s="71" t="s">
        <v>16</v>
      </c>
      <c r="E10" s="132">
        <v>1000</v>
      </c>
      <c r="F10" s="132">
        <v>500000</v>
      </c>
      <c r="G10" s="143"/>
      <c r="H10" s="143"/>
      <c r="I10" s="69"/>
      <c r="J10" s="69"/>
      <c r="K10" s="69"/>
      <c r="L10" s="69"/>
      <c r="M10" s="69"/>
      <c r="N10" s="69"/>
      <c r="O10" s="69"/>
      <c r="P10" s="69"/>
      <c r="Q10" s="69"/>
      <c r="R10" s="69"/>
      <c r="S10" s="69"/>
    </row>
    <row r="11" spans="2:127" ht="15.5">
      <c r="B11" s="69"/>
      <c r="C11" s="303" t="s">
        <v>17</v>
      </c>
      <c r="D11" s="304"/>
      <c r="E11" s="305"/>
      <c r="F11" s="132">
        <f>SUM(F9:F10)</f>
        <v>750000</v>
      </c>
      <c r="G11" s="143"/>
      <c r="H11" s="143"/>
      <c r="I11" s="69"/>
      <c r="J11" s="69"/>
      <c r="K11" s="69"/>
      <c r="L11" s="69"/>
      <c r="M11" s="69"/>
      <c r="N11" s="69"/>
      <c r="O11" s="69"/>
      <c r="P11" s="69"/>
      <c r="Q11" s="69"/>
      <c r="R11" s="69"/>
      <c r="S11" s="69"/>
    </row>
    <row r="12" spans="2:127" ht="15.5">
      <c r="B12" s="69"/>
      <c r="C12" s="69" t="s">
        <v>18</v>
      </c>
      <c r="D12" s="69"/>
      <c r="E12" s="69"/>
      <c r="F12" s="69"/>
      <c r="G12" s="143"/>
      <c r="H12" s="143"/>
      <c r="I12" s="69"/>
      <c r="J12" s="69"/>
      <c r="K12" s="69"/>
      <c r="L12" s="69"/>
      <c r="M12" s="69"/>
      <c r="N12" s="69"/>
      <c r="O12" s="69"/>
      <c r="P12" s="69"/>
      <c r="Q12" s="69"/>
      <c r="R12" s="69"/>
      <c r="S12" s="69"/>
    </row>
    <row r="13" spans="2:127" ht="15" customHeight="1">
      <c r="B13" s="69"/>
      <c r="C13" s="306" t="s">
        <v>19</v>
      </c>
      <c r="D13" s="306"/>
      <c r="E13" s="306"/>
      <c r="F13" s="306"/>
      <c r="G13" s="306"/>
      <c r="H13" s="342"/>
      <c r="I13" s="342"/>
      <c r="J13" s="342"/>
      <c r="K13" s="342"/>
      <c r="L13" s="342"/>
      <c r="M13" s="342"/>
      <c r="N13" s="342"/>
      <c r="O13" s="342"/>
      <c r="P13" s="342"/>
      <c r="Q13" s="342"/>
      <c r="R13" s="342"/>
      <c r="S13" s="342"/>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row>
    <row r="14" spans="2:127" ht="15" customHeight="1">
      <c r="B14" s="69"/>
      <c r="C14" s="306" t="s">
        <v>20</v>
      </c>
      <c r="D14" s="306"/>
      <c r="E14" s="306"/>
      <c r="F14" s="306"/>
      <c r="G14" s="306"/>
      <c r="H14" s="342"/>
      <c r="I14" s="342"/>
      <c r="J14" s="342"/>
      <c r="K14" s="342"/>
      <c r="L14" s="342"/>
      <c r="M14" s="342"/>
      <c r="N14" s="342"/>
      <c r="O14" s="342"/>
      <c r="P14" s="140"/>
      <c r="Q14" s="140"/>
      <c r="R14" s="140"/>
      <c r="S14" s="140"/>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row>
    <row r="15" spans="2:127" ht="15.5">
      <c r="B15" s="69"/>
      <c r="C15" s="238" t="s">
        <v>21</v>
      </c>
      <c r="D15" s="238"/>
      <c r="E15" s="238"/>
      <c r="F15" s="238"/>
      <c r="G15" s="238"/>
      <c r="H15" s="238"/>
      <c r="I15" s="238"/>
      <c r="J15" s="238"/>
      <c r="K15" s="238"/>
      <c r="L15" s="238"/>
      <c r="M15" s="238"/>
      <c r="N15" s="238"/>
      <c r="O15" s="238"/>
      <c r="P15" s="238"/>
      <c r="Q15" s="238"/>
      <c r="R15" s="238"/>
      <c r="S15" s="238"/>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row>
    <row r="16" spans="2:127" ht="15.5">
      <c r="B16" s="69"/>
      <c r="C16" s="238" t="s">
        <v>22</v>
      </c>
      <c r="D16" s="238"/>
      <c r="E16" s="238"/>
      <c r="F16" s="238"/>
      <c r="G16" s="238"/>
      <c r="H16" s="238"/>
      <c r="I16" s="238"/>
      <c r="J16" s="238"/>
      <c r="K16" s="238"/>
      <c r="L16" s="238"/>
      <c r="M16" s="140"/>
      <c r="N16" s="140"/>
      <c r="O16" s="140"/>
      <c r="P16" s="140"/>
      <c r="Q16" s="140"/>
      <c r="R16" s="140"/>
      <c r="S16" s="140"/>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row>
    <row r="17" spans="2:19" ht="15.5">
      <c r="B17" s="69"/>
      <c r="C17" s="302" t="s">
        <v>23</v>
      </c>
      <c r="D17" s="307">
        <v>2000000</v>
      </c>
      <c r="E17" s="69"/>
      <c r="F17" s="69"/>
      <c r="G17" s="143"/>
      <c r="H17" s="143"/>
      <c r="I17" s="69"/>
      <c r="J17" s="69"/>
      <c r="K17" s="69"/>
      <c r="L17" s="69"/>
      <c r="M17" s="69"/>
      <c r="N17" s="69"/>
      <c r="O17" s="69"/>
      <c r="P17" s="69"/>
      <c r="Q17" s="69"/>
      <c r="R17" s="69"/>
      <c r="S17" s="69"/>
    </row>
    <row r="18" spans="2:19" ht="15.5">
      <c r="B18" s="69"/>
      <c r="C18" s="302" t="s">
        <v>24</v>
      </c>
      <c r="D18" s="307">
        <v>1200000</v>
      </c>
      <c r="E18" s="69"/>
      <c r="F18" s="69"/>
      <c r="G18" s="143"/>
      <c r="H18" s="143"/>
      <c r="I18" s="69"/>
      <c r="J18" s="69"/>
      <c r="K18" s="69"/>
      <c r="L18" s="69"/>
      <c r="M18" s="69"/>
      <c r="N18" s="69"/>
      <c r="O18" s="69"/>
      <c r="P18" s="69"/>
      <c r="Q18" s="69"/>
      <c r="R18" s="69"/>
      <c r="S18" s="69"/>
    </row>
    <row r="19" spans="2:19" ht="15.5">
      <c r="B19" s="69"/>
      <c r="C19" s="302" t="s">
        <v>25</v>
      </c>
      <c r="D19" s="307">
        <v>1000000</v>
      </c>
      <c r="E19" s="69"/>
      <c r="F19" s="69"/>
      <c r="G19" s="143"/>
      <c r="H19" s="143"/>
      <c r="I19" s="69"/>
      <c r="J19" s="69"/>
      <c r="K19" s="69"/>
      <c r="L19" s="69"/>
      <c r="M19" s="69"/>
      <c r="N19" s="69"/>
      <c r="O19" s="69"/>
      <c r="P19" s="69"/>
      <c r="Q19" s="69"/>
      <c r="R19" s="69"/>
      <c r="S19" s="69"/>
    </row>
    <row r="20" spans="2:19" ht="15.5">
      <c r="B20" s="69"/>
      <c r="C20" s="302" t="s">
        <v>26</v>
      </c>
      <c r="D20" s="307">
        <v>800000</v>
      </c>
      <c r="E20" s="69"/>
      <c r="F20" s="69"/>
      <c r="G20" s="143"/>
      <c r="H20" s="143"/>
      <c r="I20" s="69"/>
      <c r="J20" s="69"/>
      <c r="K20" s="69"/>
      <c r="L20" s="69"/>
      <c r="M20" s="69"/>
      <c r="N20" s="69"/>
      <c r="O20" s="69"/>
      <c r="P20" s="69"/>
      <c r="Q20" s="69"/>
      <c r="R20" s="69"/>
      <c r="S20" s="69"/>
    </row>
    <row r="21" spans="2:19" ht="15.5">
      <c r="B21" s="69"/>
      <c r="C21" s="302" t="s">
        <v>1</v>
      </c>
      <c r="D21" s="307">
        <f>SUM(D17:D20)</f>
        <v>5000000</v>
      </c>
      <c r="E21" s="69"/>
      <c r="F21" s="69"/>
      <c r="G21" s="143"/>
      <c r="H21" s="143"/>
      <c r="I21" s="69"/>
      <c r="J21" s="69"/>
      <c r="K21" s="69"/>
      <c r="L21" s="69"/>
      <c r="M21" s="69"/>
      <c r="N21" s="69"/>
      <c r="O21" s="69"/>
      <c r="P21" s="69"/>
      <c r="Q21" s="69"/>
      <c r="R21" s="69"/>
      <c r="S21" s="69"/>
    </row>
    <row r="22" spans="2:19" ht="15.5">
      <c r="B22" s="69"/>
      <c r="C22" s="140"/>
      <c r="D22" s="343"/>
      <c r="E22" s="69"/>
      <c r="F22" s="69"/>
      <c r="G22" s="143"/>
      <c r="H22" s="143"/>
      <c r="I22" s="69"/>
      <c r="J22" s="69"/>
      <c r="K22" s="69"/>
      <c r="L22" s="69"/>
      <c r="M22" s="69"/>
      <c r="N22" s="69"/>
      <c r="O22" s="69"/>
      <c r="P22" s="69"/>
      <c r="Q22" s="69"/>
      <c r="R22" s="69"/>
      <c r="S22" s="69"/>
    </row>
    <row r="23" spans="2:19" ht="15.5">
      <c r="B23" s="69"/>
      <c r="C23" s="80" t="s">
        <v>27</v>
      </c>
      <c r="D23" s="343"/>
      <c r="E23" s="69"/>
      <c r="F23" s="69"/>
      <c r="G23" s="143"/>
      <c r="H23" s="143"/>
      <c r="I23" s="69"/>
      <c r="J23" s="69"/>
      <c r="K23" s="69"/>
      <c r="L23" s="69"/>
      <c r="M23" s="69"/>
      <c r="N23" s="69"/>
      <c r="O23" s="69"/>
      <c r="P23" s="69"/>
      <c r="Q23" s="69"/>
      <c r="R23" s="69"/>
      <c r="S23" s="69"/>
    </row>
    <row r="24" spans="2:19" ht="15.5">
      <c r="B24" s="69"/>
      <c r="C24" s="80" t="s">
        <v>28</v>
      </c>
      <c r="D24" s="80"/>
      <c r="E24" s="80"/>
      <c r="F24" s="80"/>
      <c r="G24" s="80"/>
      <c r="H24" s="143"/>
      <c r="I24" s="69"/>
      <c r="J24" s="69"/>
      <c r="K24" s="69"/>
      <c r="L24" s="69"/>
      <c r="M24" s="69"/>
      <c r="N24" s="69"/>
      <c r="O24" s="69"/>
      <c r="P24" s="69"/>
      <c r="Q24" s="69"/>
      <c r="R24" s="69"/>
      <c r="S24" s="69"/>
    </row>
    <row r="25" spans="2:19" ht="15.5">
      <c r="B25" s="69"/>
      <c r="C25" s="237" t="s">
        <v>29</v>
      </c>
      <c r="D25" s="237"/>
      <c r="E25" s="237"/>
      <c r="F25" s="237"/>
      <c r="G25" s="344"/>
      <c r="H25" s="143"/>
      <c r="I25" s="69"/>
      <c r="J25" s="69"/>
      <c r="K25" s="69"/>
      <c r="L25" s="69"/>
      <c r="M25" s="69"/>
      <c r="N25" s="69"/>
      <c r="O25" s="69"/>
      <c r="P25" s="69"/>
      <c r="Q25" s="69"/>
      <c r="R25" s="69"/>
      <c r="S25" s="69"/>
    </row>
    <row r="26" spans="2:19" ht="15.5">
      <c r="B26" s="69"/>
      <c r="C26" s="237" t="s">
        <v>30</v>
      </c>
      <c r="D26" s="237"/>
      <c r="E26" s="237"/>
      <c r="F26" s="237"/>
      <c r="G26" s="339">
        <v>0</v>
      </c>
      <c r="H26" s="143"/>
      <c r="I26" s="69"/>
      <c r="J26" s="69"/>
      <c r="K26" s="69"/>
      <c r="L26" s="69"/>
      <c r="M26" s="69"/>
      <c r="N26" s="69"/>
      <c r="O26" s="69"/>
      <c r="P26" s="69"/>
      <c r="Q26" s="69"/>
      <c r="R26" s="69"/>
      <c r="S26" s="69"/>
    </row>
    <row r="27" spans="2:19" ht="15.5">
      <c r="B27" s="69"/>
      <c r="C27" s="237" t="s">
        <v>31</v>
      </c>
      <c r="D27" s="237"/>
      <c r="E27" s="237"/>
      <c r="F27" s="237"/>
      <c r="G27" s="345">
        <v>0</v>
      </c>
      <c r="H27" s="143"/>
      <c r="I27" s="69"/>
      <c r="J27" s="69"/>
      <c r="K27" s="69"/>
      <c r="L27" s="69"/>
      <c r="M27" s="69"/>
      <c r="N27" s="69"/>
      <c r="O27" s="69"/>
      <c r="P27" s="69"/>
      <c r="Q27" s="69"/>
      <c r="R27" s="69"/>
      <c r="S27" s="69"/>
    </row>
    <row r="28" spans="2:19" ht="15.5">
      <c r="B28" s="69"/>
      <c r="C28" s="254" t="s">
        <v>32</v>
      </c>
      <c r="D28" s="254"/>
      <c r="E28" s="254"/>
      <c r="F28" s="254"/>
      <c r="G28" s="346">
        <f>G26+G27</f>
        <v>0</v>
      </c>
      <c r="H28" s="143"/>
      <c r="I28" s="69"/>
      <c r="J28" s="69"/>
      <c r="K28" s="69"/>
      <c r="L28" s="69"/>
      <c r="M28" s="69"/>
      <c r="N28" s="69"/>
      <c r="O28" s="69"/>
      <c r="P28" s="69"/>
      <c r="Q28" s="69"/>
      <c r="R28" s="69"/>
      <c r="S28" s="69"/>
    </row>
    <row r="29" spans="2:19" ht="15.5">
      <c r="B29" s="69"/>
      <c r="C29" s="69"/>
      <c r="D29" s="69"/>
      <c r="E29" s="69"/>
      <c r="F29" s="69"/>
      <c r="G29" s="340"/>
      <c r="H29" s="143"/>
      <c r="I29" s="69"/>
      <c r="J29" s="69"/>
      <c r="K29" s="69"/>
      <c r="L29" s="69"/>
      <c r="M29" s="69"/>
      <c r="N29" s="69"/>
      <c r="O29" s="69"/>
      <c r="P29" s="69"/>
      <c r="Q29" s="69"/>
      <c r="R29" s="69"/>
      <c r="S29" s="69"/>
    </row>
    <row r="30" spans="2:19" ht="15.5">
      <c r="B30" s="69"/>
      <c r="C30" s="138" t="s">
        <v>33</v>
      </c>
      <c r="D30" s="309"/>
      <c r="E30" s="309"/>
      <c r="F30" s="69"/>
      <c r="G30" s="340"/>
      <c r="H30" s="143"/>
      <c r="I30" s="69"/>
      <c r="J30" s="69"/>
      <c r="K30" s="69"/>
      <c r="L30" s="69"/>
      <c r="M30" s="69"/>
      <c r="N30" s="69"/>
      <c r="O30" s="69"/>
      <c r="P30" s="69"/>
      <c r="Q30" s="69"/>
      <c r="R30" s="69"/>
      <c r="S30" s="69"/>
    </row>
    <row r="31" spans="2:19" ht="15.5">
      <c r="B31" s="69"/>
      <c r="C31" s="237" t="s">
        <v>34</v>
      </c>
      <c r="D31" s="237"/>
      <c r="E31" s="237"/>
      <c r="F31" s="237"/>
      <c r="G31" s="339">
        <v>0</v>
      </c>
      <c r="H31" s="143"/>
      <c r="I31" s="69"/>
      <c r="J31" s="69"/>
      <c r="K31" s="69"/>
      <c r="L31" s="69"/>
      <c r="M31" s="69"/>
      <c r="N31" s="69"/>
      <c r="O31" s="69"/>
      <c r="P31" s="69"/>
      <c r="Q31" s="69"/>
      <c r="R31" s="69"/>
      <c r="S31" s="69"/>
    </row>
    <row r="32" spans="2:19" ht="15.5">
      <c r="B32" s="69"/>
      <c r="C32" s="237" t="s">
        <v>35</v>
      </c>
      <c r="D32" s="237"/>
      <c r="E32" s="237"/>
      <c r="F32" s="237"/>
      <c r="G32" s="345">
        <v>0</v>
      </c>
      <c r="H32" s="143"/>
      <c r="I32" s="69"/>
      <c r="J32" s="69"/>
      <c r="K32" s="69"/>
      <c r="L32" s="69"/>
      <c r="M32" s="69"/>
      <c r="N32" s="69"/>
      <c r="O32" s="69"/>
      <c r="P32" s="69"/>
      <c r="Q32" s="69"/>
      <c r="R32" s="69"/>
      <c r="S32" s="69"/>
    </row>
    <row r="33" spans="2:19" ht="15.5">
      <c r="B33" s="69"/>
      <c r="C33" s="308" t="s">
        <v>1</v>
      </c>
      <c r="D33" s="308"/>
      <c r="E33" s="308"/>
      <c r="F33" s="308"/>
      <c r="G33" s="346">
        <f>G31+G32</f>
        <v>0</v>
      </c>
      <c r="H33" s="143"/>
      <c r="I33" s="69"/>
      <c r="J33" s="69"/>
      <c r="K33" s="69"/>
      <c r="L33" s="69"/>
      <c r="M33" s="69"/>
      <c r="N33" s="69"/>
      <c r="O33" s="69"/>
      <c r="P33" s="69"/>
      <c r="Q33" s="69"/>
      <c r="R33" s="69"/>
      <c r="S33" s="69"/>
    </row>
    <row r="34" spans="2:19" ht="15.5">
      <c r="B34" s="69"/>
      <c r="C34" s="69"/>
      <c r="D34" s="69"/>
      <c r="E34" s="69"/>
      <c r="F34" s="69"/>
      <c r="G34" s="340"/>
      <c r="H34" s="143"/>
      <c r="I34" s="69"/>
      <c r="J34" s="69"/>
      <c r="K34" s="69"/>
      <c r="L34" s="69"/>
      <c r="M34" s="69"/>
      <c r="N34" s="69"/>
      <c r="O34" s="69"/>
      <c r="P34" s="69"/>
      <c r="Q34" s="69"/>
      <c r="R34" s="69"/>
      <c r="S34" s="69"/>
    </row>
    <row r="35" spans="2:19" ht="15.5">
      <c r="B35" s="69"/>
      <c r="C35" s="69"/>
      <c r="D35" s="69"/>
      <c r="E35" s="69"/>
      <c r="F35" s="69"/>
      <c r="G35" s="340"/>
      <c r="H35" s="143"/>
      <c r="I35" s="69"/>
      <c r="J35" s="69"/>
      <c r="K35" s="69"/>
      <c r="L35" s="69"/>
      <c r="M35" s="69"/>
      <c r="N35" s="69"/>
      <c r="O35" s="69"/>
      <c r="P35" s="69"/>
      <c r="Q35" s="69"/>
      <c r="R35" s="69"/>
      <c r="S35" s="69"/>
    </row>
    <row r="36" spans="2:19" ht="15.5">
      <c r="B36" s="69"/>
      <c r="C36" s="80" t="s">
        <v>36</v>
      </c>
      <c r="D36" s="80"/>
      <c r="E36" s="69"/>
      <c r="F36" s="69"/>
      <c r="G36" s="340"/>
      <c r="H36" s="143"/>
      <c r="I36" s="69"/>
      <c r="J36" s="69"/>
      <c r="K36" s="69"/>
      <c r="L36" s="69"/>
      <c r="M36" s="69"/>
      <c r="N36" s="69"/>
      <c r="O36" s="69"/>
      <c r="P36" s="69"/>
      <c r="Q36" s="69"/>
      <c r="R36" s="69"/>
      <c r="S36" s="69"/>
    </row>
    <row r="37" spans="2:19" ht="15.5">
      <c r="B37" s="69"/>
      <c r="C37" s="77" t="s">
        <v>37</v>
      </c>
      <c r="D37" s="77"/>
      <c r="E37" s="69"/>
      <c r="F37" s="69"/>
      <c r="G37" s="339">
        <v>0</v>
      </c>
      <c r="H37" s="143"/>
      <c r="I37" s="69"/>
      <c r="J37" s="69"/>
      <c r="K37" s="69"/>
      <c r="L37" s="69"/>
      <c r="M37" s="69"/>
      <c r="N37" s="69"/>
      <c r="O37" s="69"/>
      <c r="P37" s="69"/>
      <c r="Q37" s="69"/>
      <c r="R37" s="69"/>
      <c r="S37" s="69"/>
    </row>
    <row r="38" spans="2:19" ht="15.5">
      <c r="B38" s="69"/>
      <c r="C38" s="77" t="s">
        <v>38</v>
      </c>
      <c r="D38" s="77"/>
      <c r="E38" s="69"/>
      <c r="F38" s="69"/>
      <c r="G38" s="345">
        <v>0</v>
      </c>
      <c r="H38" s="143"/>
      <c r="I38" s="69"/>
      <c r="J38" s="69"/>
      <c r="K38" s="69"/>
      <c r="L38" s="69"/>
      <c r="M38" s="69"/>
      <c r="N38" s="69"/>
      <c r="O38" s="69"/>
      <c r="P38" s="69"/>
      <c r="Q38" s="69"/>
      <c r="R38" s="69"/>
      <c r="S38" s="69"/>
    </row>
    <row r="39" spans="2:19" ht="15.5">
      <c r="B39" s="69"/>
      <c r="C39" s="190" t="s">
        <v>39</v>
      </c>
      <c r="D39" s="190"/>
      <c r="E39" s="138"/>
      <c r="F39" s="138"/>
      <c r="G39" s="346">
        <f>G37+G38</f>
        <v>0</v>
      </c>
      <c r="H39" s="143"/>
      <c r="I39" s="69"/>
      <c r="J39" s="69"/>
      <c r="K39" s="69"/>
      <c r="L39" s="69"/>
      <c r="M39" s="69"/>
      <c r="N39" s="69"/>
      <c r="O39" s="69"/>
      <c r="P39" s="69"/>
      <c r="Q39" s="69"/>
      <c r="R39" s="69"/>
      <c r="S39" s="69"/>
    </row>
    <row r="40" spans="2:19" ht="15.5">
      <c r="B40" s="69"/>
      <c r="C40" s="69" t="s">
        <v>40</v>
      </c>
      <c r="D40" s="69"/>
      <c r="E40" s="69"/>
      <c r="F40" s="69"/>
      <c r="G40" s="339">
        <v>0</v>
      </c>
      <c r="H40" s="143"/>
      <c r="I40" s="69"/>
      <c r="J40" s="69"/>
      <c r="K40" s="69"/>
      <c r="L40" s="69"/>
      <c r="M40" s="69"/>
      <c r="N40" s="69"/>
      <c r="O40" s="69"/>
      <c r="P40" s="69"/>
      <c r="Q40" s="69"/>
      <c r="R40" s="69"/>
      <c r="S40" s="69"/>
    </row>
    <row r="41" spans="2:19" ht="15.5">
      <c r="B41" s="69"/>
      <c r="C41" s="69" t="s">
        <v>41</v>
      </c>
      <c r="D41" s="69"/>
      <c r="E41" s="69"/>
      <c r="F41" s="69"/>
      <c r="G41" s="345">
        <v>0</v>
      </c>
      <c r="H41" s="143"/>
      <c r="I41" s="69"/>
      <c r="J41" s="69"/>
      <c r="K41" s="69"/>
      <c r="L41" s="69"/>
      <c r="M41" s="69"/>
      <c r="N41" s="69"/>
      <c r="O41" s="69"/>
      <c r="P41" s="69"/>
      <c r="Q41" s="69"/>
      <c r="R41" s="69"/>
      <c r="S41" s="69"/>
    </row>
    <row r="42" spans="2:19" ht="15.5">
      <c r="B42" s="69"/>
      <c r="C42" s="138" t="s">
        <v>42</v>
      </c>
      <c r="D42" s="138"/>
      <c r="E42" s="138"/>
      <c r="F42" s="138"/>
      <c r="G42" s="347">
        <f>G40+G41</f>
        <v>0</v>
      </c>
      <c r="H42" s="143"/>
      <c r="I42" s="69"/>
      <c r="J42" s="69"/>
      <c r="K42" s="69"/>
      <c r="L42" s="69"/>
      <c r="M42" s="69"/>
      <c r="N42" s="69"/>
      <c r="O42" s="69"/>
      <c r="P42" s="69"/>
      <c r="Q42" s="69"/>
      <c r="R42" s="69"/>
      <c r="S42" s="69"/>
    </row>
    <row r="43" spans="2:19" ht="15.5">
      <c r="B43" s="69"/>
      <c r="C43" s="138" t="s">
        <v>43</v>
      </c>
      <c r="D43" s="138"/>
      <c r="E43" s="138"/>
      <c r="F43" s="138"/>
      <c r="G43" s="346">
        <f>G39+G42</f>
        <v>0</v>
      </c>
      <c r="H43" s="143"/>
      <c r="I43" s="69"/>
      <c r="J43" s="69"/>
      <c r="K43" s="69"/>
      <c r="L43" s="69"/>
      <c r="M43" s="69"/>
      <c r="N43" s="69"/>
      <c r="O43" s="69"/>
      <c r="P43" s="69"/>
      <c r="Q43" s="69"/>
      <c r="R43" s="69"/>
      <c r="S43" s="69"/>
    </row>
    <row r="44" spans="2:19" ht="15.5">
      <c r="B44" s="69"/>
      <c r="C44" s="69"/>
      <c r="D44" s="69"/>
      <c r="E44" s="69"/>
      <c r="F44" s="69"/>
      <c r="G44" s="143"/>
      <c r="H44" s="143"/>
      <c r="I44" s="69"/>
      <c r="J44" s="69"/>
      <c r="K44" s="69"/>
      <c r="L44" s="69"/>
      <c r="M44" s="69"/>
      <c r="N44" s="69"/>
      <c r="O44" s="69"/>
      <c r="P44" s="69"/>
      <c r="Q44" s="69"/>
      <c r="R44" s="69"/>
      <c r="S44" s="69"/>
    </row>
    <row r="45" spans="2:19" ht="16" thickBot="1">
      <c r="B45" s="69"/>
      <c r="C45" s="80" t="s">
        <v>44</v>
      </c>
      <c r="D45" s="80"/>
      <c r="E45" s="80"/>
      <c r="F45" s="69"/>
      <c r="G45" s="143"/>
      <c r="H45" s="143"/>
      <c r="I45" s="69"/>
      <c r="J45" s="69"/>
      <c r="K45" s="69"/>
      <c r="L45" s="69"/>
      <c r="M45" s="69"/>
      <c r="N45" s="69"/>
      <c r="O45" s="69"/>
      <c r="P45" s="69"/>
      <c r="Q45" s="69"/>
      <c r="R45" s="69"/>
      <c r="S45" s="69"/>
    </row>
    <row r="46" spans="2:19" ht="15.5">
      <c r="B46" s="69"/>
      <c r="C46" s="311" t="s">
        <v>45</v>
      </c>
      <c r="D46" s="312"/>
      <c r="E46" s="312"/>
      <c r="F46" s="312"/>
      <c r="G46" s="312"/>
      <c r="H46" s="312"/>
      <c r="I46" s="312"/>
      <c r="J46" s="312"/>
      <c r="K46" s="313"/>
      <c r="L46" s="69"/>
      <c r="M46" s="69"/>
      <c r="N46" s="69"/>
      <c r="O46" s="69"/>
      <c r="P46" s="69"/>
      <c r="Q46" s="69"/>
      <c r="R46" s="69"/>
      <c r="S46" s="69"/>
    </row>
    <row r="47" spans="2:19" ht="15.5">
      <c r="B47" s="69"/>
      <c r="C47" s="189" t="s">
        <v>46</v>
      </c>
      <c r="D47" s="190"/>
      <c r="E47" s="190"/>
      <c r="F47" s="190"/>
      <c r="G47" s="190"/>
      <c r="H47" s="190"/>
      <c r="I47" s="190"/>
      <c r="J47" s="190"/>
      <c r="K47" s="191"/>
      <c r="L47" s="69"/>
      <c r="M47" s="69"/>
      <c r="N47" s="69"/>
      <c r="O47" s="69"/>
      <c r="P47" s="69"/>
      <c r="Q47" s="69"/>
      <c r="R47" s="69"/>
      <c r="S47" s="69"/>
    </row>
    <row r="48" spans="2:19" ht="15.5">
      <c r="B48" s="69"/>
      <c r="C48" s="314" t="s">
        <v>47</v>
      </c>
      <c r="D48" s="237"/>
      <c r="E48" s="69" t="s">
        <v>48</v>
      </c>
      <c r="F48" s="236"/>
      <c r="G48" s="236"/>
      <c r="H48" s="236"/>
      <c r="I48" s="237" t="s">
        <v>49</v>
      </c>
      <c r="J48" s="237"/>
      <c r="K48" s="315"/>
      <c r="L48" s="69"/>
      <c r="M48" s="69"/>
      <c r="N48" s="69"/>
      <c r="O48" s="69"/>
      <c r="P48" s="69"/>
      <c r="Q48" s="69"/>
      <c r="R48" s="69"/>
      <c r="S48" s="69"/>
    </row>
    <row r="49" spans="2:19" ht="15.5">
      <c r="B49" s="69"/>
      <c r="C49" s="314" t="s">
        <v>50</v>
      </c>
      <c r="D49" s="237"/>
      <c r="E49" s="69" t="s">
        <v>48</v>
      </c>
      <c r="F49" s="236"/>
      <c r="G49" s="236"/>
      <c r="H49" s="236"/>
      <c r="I49" s="237" t="s">
        <v>51</v>
      </c>
      <c r="J49" s="237"/>
      <c r="K49" s="315"/>
      <c r="L49" s="69"/>
      <c r="M49" s="69"/>
      <c r="N49" s="69"/>
      <c r="O49" s="69"/>
      <c r="P49" s="69"/>
      <c r="Q49" s="69"/>
      <c r="R49" s="69"/>
      <c r="S49" s="69"/>
    </row>
    <row r="50" spans="2:19" ht="15.5">
      <c r="B50" s="69"/>
      <c r="C50" s="314" t="s">
        <v>52</v>
      </c>
      <c r="D50" s="237"/>
      <c r="E50" s="69" t="s">
        <v>53</v>
      </c>
      <c r="F50" s="236"/>
      <c r="G50" s="236"/>
      <c r="H50" s="236"/>
      <c r="I50" s="237" t="s">
        <v>54</v>
      </c>
      <c r="J50" s="237"/>
      <c r="K50" s="316"/>
      <c r="L50" s="69"/>
      <c r="M50" s="69"/>
      <c r="N50" s="69"/>
      <c r="O50" s="69"/>
      <c r="P50" s="69"/>
      <c r="Q50" s="69"/>
      <c r="R50" s="69"/>
      <c r="S50" s="69"/>
    </row>
    <row r="51" spans="2:19" ht="15.5">
      <c r="B51" s="69"/>
      <c r="C51" s="317" t="s">
        <v>55</v>
      </c>
      <c r="D51" s="318"/>
      <c r="E51" s="69" t="s">
        <v>53</v>
      </c>
      <c r="F51" s="319"/>
      <c r="G51" s="319"/>
      <c r="H51" s="319"/>
      <c r="I51" s="318" t="s">
        <v>56</v>
      </c>
      <c r="J51" s="318"/>
      <c r="K51" s="320"/>
      <c r="L51" s="69"/>
      <c r="M51" s="69"/>
      <c r="N51" s="69"/>
      <c r="O51" s="69"/>
      <c r="P51" s="69"/>
      <c r="Q51" s="69"/>
      <c r="R51" s="69"/>
      <c r="S51" s="69"/>
    </row>
    <row r="52" spans="2:19" ht="15.5">
      <c r="B52" s="69"/>
      <c r="C52" s="321" t="s">
        <v>57</v>
      </c>
      <c r="D52" s="304"/>
      <c r="E52" s="305"/>
      <c r="F52" s="303" t="s">
        <v>58</v>
      </c>
      <c r="G52" s="304"/>
      <c r="H52" s="305"/>
      <c r="I52" s="303" t="s">
        <v>59</v>
      </c>
      <c r="J52" s="304"/>
      <c r="K52" s="322"/>
      <c r="L52" s="69"/>
      <c r="M52" s="69"/>
      <c r="N52" s="69"/>
      <c r="O52" s="69"/>
      <c r="P52" s="69"/>
      <c r="Q52" s="69"/>
      <c r="R52" s="69"/>
      <c r="S52" s="69"/>
    </row>
    <row r="53" spans="2:19" ht="15.5">
      <c r="B53" s="69"/>
      <c r="C53" s="131" t="s">
        <v>60</v>
      </c>
      <c r="D53" s="71" t="s">
        <v>61</v>
      </c>
      <c r="E53" s="71" t="s">
        <v>1</v>
      </c>
      <c r="F53" s="71" t="s">
        <v>62</v>
      </c>
      <c r="G53" s="323" t="s">
        <v>61</v>
      </c>
      <c r="H53" s="323" t="s">
        <v>1</v>
      </c>
      <c r="I53" s="71" t="s">
        <v>63</v>
      </c>
      <c r="J53" s="71" t="s">
        <v>64</v>
      </c>
      <c r="K53" s="133" t="s">
        <v>1</v>
      </c>
      <c r="L53" s="69"/>
      <c r="M53" s="69"/>
      <c r="N53" s="69"/>
      <c r="O53" s="69"/>
      <c r="P53" s="69"/>
      <c r="Q53" s="69"/>
      <c r="R53" s="69"/>
      <c r="S53" s="69"/>
    </row>
    <row r="54" spans="2:19" ht="15.5">
      <c r="B54" s="69"/>
      <c r="C54" s="131"/>
      <c r="D54" s="71" t="s">
        <v>65</v>
      </c>
      <c r="E54" s="348">
        <v>0</v>
      </c>
      <c r="F54" s="71"/>
      <c r="G54" s="323"/>
      <c r="H54" s="348">
        <v>0</v>
      </c>
      <c r="I54" s="71" t="s">
        <v>58</v>
      </c>
      <c r="J54" s="325" t="s">
        <v>66</v>
      </c>
      <c r="K54" s="349">
        <v>0</v>
      </c>
      <c r="L54" s="69"/>
      <c r="M54" s="69"/>
      <c r="N54" s="69"/>
      <c r="O54" s="69"/>
      <c r="P54" s="69"/>
      <c r="Q54" s="69"/>
      <c r="R54" s="69"/>
      <c r="S54" s="69"/>
    </row>
    <row r="55" spans="2:19" ht="15.5">
      <c r="B55" s="69"/>
      <c r="C55" s="131"/>
      <c r="D55" s="71" t="s">
        <v>7</v>
      </c>
      <c r="E55" s="348">
        <v>0</v>
      </c>
      <c r="F55" s="71"/>
      <c r="G55" s="323"/>
      <c r="H55" s="348"/>
      <c r="I55" s="71"/>
      <c r="J55" s="325"/>
      <c r="K55" s="326"/>
      <c r="L55" s="69"/>
      <c r="M55" s="69"/>
      <c r="N55" s="69"/>
      <c r="O55" s="69"/>
      <c r="P55" s="69"/>
      <c r="Q55" s="69"/>
      <c r="R55" s="69"/>
      <c r="S55" s="69"/>
    </row>
    <row r="56" spans="2:19" ht="15.5">
      <c r="B56" s="69"/>
      <c r="C56" s="131"/>
      <c r="D56" s="71" t="s">
        <v>67</v>
      </c>
      <c r="E56" s="348">
        <v>0</v>
      </c>
      <c r="F56" s="71"/>
      <c r="G56" s="323"/>
      <c r="H56" s="348"/>
      <c r="I56" s="71"/>
      <c r="J56" s="71"/>
      <c r="K56" s="326"/>
      <c r="L56" s="69"/>
      <c r="M56" s="69"/>
      <c r="N56" s="69"/>
      <c r="O56" s="69"/>
      <c r="P56" s="69"/>
      <c r="Q56" s="69"/>
      <c r="R56" s="69"/>
      <c r="S56" s="69"/>
    </row>
    <row r="57" spans="2:19" ht="15.5">
      <c r="B57" s="69"/>
      <c r="C57" s="327" t="s">
        <v>1</v>
      </c>
      <c r="D57" s="328"/>
      <c r="E57" s="348">
        <f>SUM(E54:E56)</f>
        <v>0</v>
      </c>
      <c r="F57" s="329" t="s">
        <v>1</v>
      </c>
      <c r="G57" s="328"/>
      <c r="H57" s="348">
        <f>SUM(H54:H56)</f>
        <v>0</v>
      </c>
      <c r="I57" s="329" t="s">
        <v>1</v>
      </c>
      <c r="J57" s="328"/>
      <c r="K57" s="350">
        <f>SUM(K54:K56)</f>
        <v>0</v>
      </c>
      <c r="L57" s="69"/>
      <c r="M57" s="69"/>
      <c r="N57" s="69"/>
      <c r="O57" s="69"/>
      <c r="P57" s="69"/>
      <c r="Q57" s="69"/>
      <c r="R57" s="69"/>
      <c r="S57" s="69"/>
    </row>
    <row r="58" spans="2:19" ht="16" thickBot="1">
      <c r="B58" s="69"/>
      <c r="C58" s="330" t="s">
        <v>68</v>
      </c>
      <c r="D58" s="331"/>
      <c r="E58" s="331"/>
      <c r="F58" s="331"/>
      <c r="G58" s="331"/>
      <c r="H58" s="331"/>
      <c r="I58" s="331"/>
      <c r="J58" s="332"/>
      <c r="K58" s="351">
        <f>E57+H57+K57</f>
        <v>0</v>
      </c>
      <c r="L58" s="69"/>
      <c r="M58" s="69"/>
      <c r="N58" s="69"/>
      <c r="O58" s="69"/>
      <c r="P58" s="69"/>
      <c r="Q58" s="69"/>
      <c r="R58" s="69"/>
      <c r="S58" s="69"/>
    </row>
    <row r="59" spans="2:19" ht="15.5">
      <c r="B59" s="69"/>
      <c r="C59" s="69"/>
      <c r="D59" s="69"/>
      <c r="E59" s="69"/>
      <c r="F59" s="69"/>
      <c r="G59" s="69"/>
      <c r="H59" s="69"/>
      <c r="I59" s="69"/>
      <c r="J59" s="69"/>
      <c r="K59" s="69"/>
      <c r="L59" s="69"/>
      <c r="M59" s="69"/>
      <c r="N59" s="69"/>
      <c r="O59" s="69"/>
      <c r="P59" s="69"/>
      <c r="Q59" s="69"/>
      <c r="R59" s="69"/>
      <c r="S59" s="69"/>
    </row>
    <row r="60" spans="2:19" ht="15.5">
      <c r="B60" s="69"/>
      <c r="C60" s="80" t="s">
        <v>69</v>
      </c>
      <c r="D60" s="80"/>
      <c r="E60" s="69"/>
      <c r="F60" s="69"/>
      <c r="G60" s="143"/>
      <c r="H60" s="143"/>
      <c r="I60" s="69"/>
      <c r="J60" s="352"/>
      <c r="K60" s="139"/>
      <c r="L60" s="69"/>
      <c r="M60" s="69"/>
      <c r="N60" s="69"/>
      <c r="O60" s="69"/>
      <c r="P60" s="69"/>
      <c r="Q60" s="69"/>
      <c r="R60" s="69"/>
      <c r="S60" s="69"/>
    </row>
    <row r="61" spans="2:19" ht="15.5">
      <c r="B61" s="69"/>
      <c r="C61" s="138" t="s">
        <v>70</v>
      </c>
      <c r="D61" s="138"/>
      <c r="E61" s="138"/>
      <c r="F61" s="138"/>
      <c r="G61" s="337"/>
      <c r="H61" s="143"/>
      <c r="I61" s="69"/>
      <c r="J61" s="69"/>
      <c r="K61" s="139"/>
      <c r="L61" s="69"/>
      <c r="M61" s="69"/>
      <c r="N61" s="69"/>
      <c r="O61" s="69"/>
      <c r="P61" s="69"/>
      <c r="Q61" s="69"/>
      <c r="R61" s="69"/>
      <c r="S61" s="69"/>
    </row>
    <row r="62" spans="2:19" ht="15.5">
      <c r="B62" s="69"/>
      <c r="C62" s="138" t="s">
        <v>71</v>
      </c>
      <c r="D62" s="338"/>
      <c r="E62" s="338"/>
      <c r="F62" s="69"/>
      <c r="G62" s="143"/>
      <c r="H62" s="143"/>
      <c r="I62" s="73"/>
      <c r="J62" s="73"/>
      <c r="K62" s="139"/>
      <c r="L62" s="69"/>
      <c r="M62" s="69"/>
      <c r="N62" s="69"/>
      <c r="O62" s="69"/>
      <c r="P62" s="69"/>
      <c r="Q62" s="69"/>
      <c r="R62" s="69"/>
      <c r="S62" s="69"/>
    </row>
    <row r="63" spans="2:19" ht="15.5">
      <c r="B63" s="69"/>
      <c r="C63" s="69"/>
      <c r="D63" s="69" t="s">
        <v>72</v>
      </c>
      <c r="E63" s="69"/>
      <c r="F63" s="69"/>
      <c r="G63" s="150">
        <v>0</v>
      </c>
      <c r="H63" s="117"/>
      <c r="I63" s="73"/>
      <c r="J63" s="73"/>
      <c r="K63" s="139"/>
      <c r="L63" s="69"/>
      <c r="M63" s="69"/>
      <c r="N63" s="69"/>
      <c r="O63" s="69"/>
      <c r="P63" s="69"/>
      <c r="Q63" s="69"/>
      <c r="R63" s="69"/>
      <c r="S63" s="69"/>
    </row>
    <row r="64" spans="2:19" ht="15.5">
      <c r="B64" s="69"/>
      <c r="C64" s="69"/>
      <c r="D64" s="69"/>
      <c r="E64" s="77" t="s">
        <v>73</v>
      </c>
      <c r="F64" s="77"/>
      <c r="G64" s="117"/>
      <c r="H64" s="150">
        <v>0</v>
      </c>
      <c r="I64" s="69"/>
      <c r="J64" s="69"/>
      <c r="K64" s="69"/>
      <c r="L64" s="69"/>
      <c r="M64" s="69"/>
      <c r="N64" s="69"/>
      <c r="O64" s="69"/>
      <c r="P64" s="69"/>
      <c r="Q64" s="69"/>
      <c r="R64" s="69"/>
      <c r="S64" s="69"/>
    </row>
    <row r="65" spans="2:19" ht="15.5">
      <c r="B65" s="69"/>
      <c r="C65" s="138" t="s">
        <v>74</v>
      </c>
      <c r="D65" s="338"/>
      <c r="E65" s="338"/>
      <c r="F65" s="69"/>
      <c r="G65" s="117"/>
      <c r="H65" s="117"/>
      <c r="I65" s="69"/>
      <c r="J65" s="69"/>
      <c r="K65" s="69"/>
      <c r="L65" s="69"/>
      <c r="M65" s="69"/>
      <c r="N65" s="69"/>
      <c r="O65" s="69"/>
      <c r="P65" s="69"/>
      <c r="Q65" s="69"/>
      <c r="R65" s="69"/>
      <c r="S65" s="69"/>
    </row>
    <row r="66" spans="2:19" ht="15.5">
      <c r="B66" s="69"/>
      <c r="C66" s="69"/>
      <c r="D66" s="77" t="s">
        <v>75</v>
      </c>
      <c r="E66" s="77"/>
      <c r="F66" s="69"/>
      <c r="G66" s="150">
        <v>0</v>
      </c>
      <c r="H66" s="117"/>
      <c r="I66" s="69"/>
      <c r="J66" s="69"/>
      <c r="K66" s="69"/>
      <c r="L66" s="69"/>
      <c r="M66" s="69"/>
      <c r="N66" s="69"/>
      <c r="O66" s="69"/>
      <c r="P66" s="69"/>
      <c r="Q66" s="69"/>
      <c r="R66" s="69"/>
      <c r="S66" s="69"/>
    </row>
    <row r="67" spans="2:19" ht="15.5">
      <c r="B67" s="69"/>
      <c r="C67" s="69"/>
      <c r="D67" s="69"/>
      <c r="E67" s="77" t="s">
        <v>73</v>
      </c>
      <c r="F67" s="77"/>
      <c r="G67" s="117"/>
      <c r="H67" s="150">
        <v>0</v>
      </c>
      <c r="I67" s="69"/>
      <c r="J67" s="69"/>
      <c r="K67" s="69"/>
      <c r="L67" s="69"/>
      <c r="M67" s="69"/>
      <c r="N67" s="69"/>
      <c r="O67" s="69"/>
      <c r="P67" s="69"/>
      <c r="Q67" s="69"/>
      <c r="R67" s="69"/>
      <c r="S67" s="69"/>
    </row>
    <row r="68" spans="2:19" ht="15.5">
      <c r="B68" s="69"/>
      <c r="C68" s="69"/>
      <c r="D68" s="69"/>
      <c r="E68" s="69"/>
      <c r="F68" s="69"/>
      <c r="G68" s="117"/>
      <c r="H68" s="117"/>
      <c r="I68" s="69"/>
      <c r="J68" s="69"/>
      <c r="K68" s="69"/>
      <c r="L68" s="69"/>
      <c r="M68" s="69"/>
      <c r="N68" s="69"/>
      <c r="O68" s="69"/>
      <c r="P68" s="69"/>
      <c r="Q68" s="69"/>
      <c r="R68" s="69"/>
      <c r="S68" s="69"/>
    </row>
    <row r="69" spans="2:19" ht="15.5">
      <c r="B69" s="69"/>
      <c r="C69" s="80" t="s">
        <v>76</v>
      </c>
      <c r="D69" s="80"/>
      <c r="E69" s="80"/>
      <c r="F69" s="69"/>
      <c r="G69" s="117"/>
      <c r="H69" s="117"/>
      <c r="I69" s="69"/>
      <c r="J69" s="69"/>
      <c r="K69" s="69"/>
      <c r="L69" s="69"/>
      <c r="M69" s="69"/>
      <c r="N69" s="69"/>
      <c r="O69" s="69"/>
      <c r="P69" s="69"/>
      <c r="Q69" s="69"/>
      <c r="R69" s="69"/>
      <c r="S69" s="69"/>
    </row>
    <row r="70" spans="2:19" ht="15.5">
      <c r="B70" s="69"/>
      <c r="C70" s="69"/>
      <c r="D70" s="69" t="s">
        <v>77</v>
      </c>
      <c r="E70" s="69"/>
      <c r="F70" s="69"/>
      <c r="G70" s="150">
        <v>0</v>
      </c>
      <c r="H70" s="117"/>
      <c r="I70" s="69"/>
      <c r="J70" s="69"/>
      <c r="K70" s="69"/>
      <c r="L70" s="69"/>
      <c r="M70" s="69"/>
      <c r="N70" s="69"/>
      <c r="O70" s="69"/>
      <c r="P70" s="69"/>
      <c r="Q70" s="69"/>
      <c r="R70" s="69"/>
      <c r="S70" s="69"/>
    </row>
    <row r="71" spans="2:19" ht="15.5">
      <c r="B71" s="69"/>
      <c r="C71" s="69"/>
      <c r="D71" s="69"/>
      <c r="E71" s="69" t="s">
        <v>72</v>
      </c>
      <c r="F71" s="69"/>
      <c r="G71" s="117"/>
      <c r="H71" s="150">
        <v>0</v>
      </c>
      <c r="I71" s="69"/>
      <c r="J71" s="69"/>
      <c r="K71" s="69"/>
      <c r="L71" s="69"/>
      <c r="M71" s="69"/>
      <c r="N71" s="69"/>
      <c r="O71" s="69"/>
      <c r="P71" s="69"/>
      <c r="Q71" s="69"/>
      <c r="R71" s="69"/>
      <c r="S71" s="69"/>
    </row>
    <row r="72" spans="2:19" ht="15.5">
      <c r="B72" s="69"/>
      <c r="C72" s="69"/>
      <c r="D72" s="69"/>
      <c r="E72" s="69"/>
      <c r="F72" s="69"/>
      <c r="G72" s="117"/>
      <c r="H72" s="117"/>
      <c r="I72" s="69"/>
      <c r="J72" s="69"/>
      <c r="K72" s="69"/>
      <c r="L72" s="69"/>
      <c r="M72" s="69"/>
      <c r="N72" s="69"/>
      <c r="O72" s="69"/>
      <c r="P72" s="69"/>
      <c r="Q72" s="69"/>
      <c r="R72" s="69"/>
      <c r="S72" s="69"/>
    </row>
    <row r="73" spans="2:19" ht="15.5">
      <c r="B73" s="69"/>
      <c r="C73" s="80" t="s">
        <v>78</v>
      </c>
      <c r="D73" s="80"/>
      <c r="E73" s="80"/>
      <c r="F73" s="69"/>
      <c r="G73" s="117"/>
      <c r="H73" s="117"/>
      <c r="I73" s="69"/>
      <c r="J73" s="69"/>
      <c r="K73" s="69"/>
      <c r="L73" s="69"/>
      <c r="M73" s="69"/>
      <c r="N73" s="69"/>
      <c r="O73" s="69"/>
      <c r="P73" s="69"/>
      <c r="Q73" s="69"/>
      <c r="R73" s="69"/>
      <c r="S73" s="69"/>
    </row>
    <row r="74" spans="2:19" ht="15.5">
      <c r="B74" s="69"/>
      <c r="C74" s="69"/>
      <c r="D74" s="77" t="s">
        <v>79</v>
      </c>
      <c r="E74" s="77"/>
      <c r="F74" s="69"/>
      <c r="G74" s="150">
        <v>0</v>
      </c>
      <c r="H74" s="117"/>
      <c r="I74" s="69"/>
      <c r="J74" s="69"/>
      <c r="K74" s="69"/>
      <c r="L74" s="69"/>
      <c r="M74" s="69"/>
      <c r="N74" s="69"/>
      <c r="O74" s="69"/>
      <c r="P74" s="69"/>
      <c r="Q74" s="69"/>
      <c r="R74" s="69"/>
      <c r="S74" s="69"/>
    </row>
    <row r="75" spans="2:19" ht="15.5">
      <c r="B75" s="69"/>
      <c r="C75" s="69"/>
      <c r="D75" s="69"/>
      <c r="E75" s="77" t="s">
        <v>75</v>
      </c>
      <c r="F75" s="77"/>
      <c r="G75" s="117"/>
      <c r="H75" s="150">
        <v>0</v>
      </c>
      <c r="I75" s="69"/>
      <c r="J75" s="69"/>
      <c r="K75" s="69"/>
      <c r="L75" s="69"/>
      <c r="M75" s="69"/>
      <c r="N75" s="69"/>
      <c r="O75" s="69"/>
      <c r="P75" s="69"/>
      <c r="Q75" s="69"/>
      <c r="R75" s="69"/>
      <c r="S75" s="69"/>
    </row>
    <row r="76" spans="2:19" ht="15.5">
      <c r="B76" s="69"/>
      <c r="C76" s="69"/>
      <c r="D76" s="69"/>
      <c r="E76" s="69"/>
      <c r="F76" s="69"/>
      <c r="G76" s="117"/>
      <c r="H76" s="117"/>
      <c r="I76" s="69"/>
      <c r="J76" s="69"/>
      <c r="K76" s="69"/>
      <c r="L76" s="69"/>
      <c r="M76" s="69"/>
      <c r="N76" s="69"/>
      <c r="O76" s="69"/>
      <c r="P76" s="69"/>
      <c r="Q76" s="69"/>
      <c r="R76" s="69"/>
      <c r="S76" s="69"/>
    </row>
    <row r="77" spans="2:19" ht="15.5">
      <c r="B77" s="69"/>
      <c r="C77" s="80" t="s">
        <v>80</v>
      </c>
      <c r="D77" s="80"/>
      <c r="E77" s="80"/>
      <c r="F77" s="69"/>
      <c r="G77" s="117"/>
      <c r="H77" s="117"/>
      <c r="I77" s="69"/>
      <c r="J77" s="69"/>
      <c r="K77" s="69"/>
      <c r="L77" s="69"/>
      <c r="M77" s="69"/>
      <c r="N77" s="69"/>
      <c r="O77" s="69"/>
      <c r="P77" s="69"/>
      <c r="Q77" s="69"/>
      <c r="R77" s="69"/>
      <c r="S77" s="69"/>
    </row>
    <row r="78" spans="2:19" ht="15.5">
      <c r="B78" s="69"/>
      <c r="C78" s="138" t="s">
        <v>81</v>
      </c>
      <c r="D78" s="309"/>
      <c r="E78" s="309"/>
      <c r="F78" s="69"/>
      <c r="G78" s="117"/>
      <c r="H78" s="117"/>
      <c r="I78" s="69"/>
      <c r="J78" s="69"/>
      <c r="K78" s="69"/>
      <c r="L78" s="69"/>
      <c r="M78" s="69"/>
      <c r="N78" s="69"/>
      <c r="O78" s="69"/>
      <c r="P78" s="69"/>
      <c r="Q78" s="69"/>
      <c r="R78" s="69"/>
      <c r="S78" s="69"/>
    </row>
    <row r="79" spans="2:19" ht="15.5">
      <c r="B79" s="69"/>
      <c r="C79" s="69"/>
      <c r="D79" s="77" t="s">
        <v>82</v>
      </c>
      <c r="E79" s="77"/>
      <c r="F79" s="69"/>
      <c r="G79" s="150">
        <v>0</v>
      </c>
      <c r="H79" s="117"/>
      <c r="I79" s="69"/>
      <c r="J79" s="69"/>
      <c r="K79" s="69"/>
      <c r="L79" s="69"/>
      <c r="M79" s="69"/>
      <c r="N79" s="69"/>
      <c r="O79" s="69"/>
      <c r="P79" s="69"/>
      <c r="Q79" s="69"/>
      <c r="R79" s="69"/>
      <c r="S79" s="69"/>
    </row>
    <row r="80" spans="2:19" ht="15.5">
      <c r="B80" s="69"/>
      <c r="C80" s="69"/>
      <c r="D80" s="69"/>
      <c r="E80" s="77" t="s">
        <v>83</v>
      </c>
      <c r="F80" s="77"/>
      <c r="G80" s="117"/>
      <c r="H80" s="150">
        <v>0</v>
      </c>
      <c r="I80" s="69"/>
      <c r="J80" s="69"/>
      <c r="K80" s="69"/>
      <c r="L80" s="69"/>
      <c r="M80" s="69"/>
      <c r="N80" s="69"/>
      <c r="O80" s="69"/>
      <c r="P80" s="69"/>
      <c r="Q80" s="69"/>
      <c r="R80" s="69"/>
      <c r="S80" s="69"/>
    </row>
    <row r="81" spans="2:19" ht="15.5">
      <c r="B81" s="69"/>
      <c r="C81" s="138" t="s">
        <v>84</v>
      </c>
      <c r="D81" s="309"/>
      <c r="E81" s="309"/>
      <c r="F81" s="69"/>
      <c r="G81" s="117"/>
      <c r="H81" s="117"/>
      <c r="I81" s="69"/>
      <c r="J81" s="69"/>
      <c r="K81" s="69"/>
      <c r="L81" s="69"/>
      <c r="M81" s="69"/>
      <c r="N81" s="69"/>
      <c r="O81" s="69"/>
      <c r="P81" s="69"/>
      <c r="Q81" s="69"/>
      <c r="R81" s="69"/>
      <c r="S81" s="69"/>
    </row>
    <row r="82" spans="2:19" ht="15.5">
      <c r="B82" s="69"/>
      <c r="C82" s="69"/>
      <c r="D82" s="77" t="s">
        <v>85</v>
      </c>
      <c r="E82" s="77"/>
      <c r="F82" s="69"/>
      <c r="G82" s="150">
        <v>0</v>
      </c>
      <c r="H82" s="117"/>
      <c r="I82" s="69"/>
      <c r="J82" s="69"/>
      <c r="K82" s="69"/>
      <c r="L82" s="69"/>
      <c r="M82" s="69"/>
      <c r="N82" s="69"/>
      <c r="O82" s="69"/>
      <c r="P82" s="69"/>
      <c r="Q82" s="69"/>
      <c r="R82" s="69"/>
      <c r="S82" s="69"/>
    </row>
    <row r="83" spans="2:19" ht="15.5">
      <c r="B83" s="69"/>
      <c r="C83" s="69"/>
      <c r="D83" s="77" t="s">
        <v>86</v>
      </c>
      <c r="E83" s="77"/>
      <c r="F83" s="69"/>
      <c r="G83" s="150">
        <v>0</v>
      </c>
      <c r="H83" s="117"/>
      <c r="I83" s="69"/>
      <c r="J83" s="69"/>
      <c r="K83" s="69"/>
      <c r="L83" s="69"/>
      <c r="M83" s="69"/>
      <c r="N83" s="69"/>
      <c r="O83" s="69"/>
      <c r="P83" s="69"/>
      <c r="Q83" s="69"/>
      <c r="R83" s="69"/>
      <c r="S83" s="69"/>
    </row>
    <row r="84" spans="2:19" ht="15.5">
      <c r="B84" s="69"/>
      <c r="C84" s="69"/>
      <c r="D84" s="77" t="s">
        <v>87</v>
      </c>
      <c r="E84" s="77"/>
      <c r="F84" s="69"/>
      <c r="G84" s="150">
        <v>0</v>
      </c>
      <c r="H84" s="117"/>
      <c r="I84" s="69"/>
      <c r="J84" s="69"/>
      <c r="K84" s="69"/>
      <c r="L84" s="69"/>
      <c r="M84" s="69"/>
      <c r="N84" s="69"/>
      <c r="O84" s="69"/>
      <c r="P84" s="69"/>
      <c r="Q84" s="69"/>
      <c r="R84" s="69"/>
      <c r="S84" s="69"/>
    </row>
    <row r="85" spans="2:19" ht="15.5">
      <c r="B85" s="69"/>
      <c r="C85" s="69"/>
      <c r="D85" s="77" t="s">
        <v>88</v>
      </c>
      <c r="E85" s="77"/>
      <c r="F85" s="69"/>
      <c r="G85" s="150">
        <v>0</v>
      </c>
      <c r="H85" s="117"/>
      <c r="I85" s="69"/>
      <c r="J85" s="69"/>
      <c r="K85" s="69"/>
      <c r="L85" s="69"/>
      <c r="M85" s="69"/>
      <c r="N85" s="69"/>
      <c r="O85" s="69"/>
      <c r="P85" s="69"/>
      <c r="Q85" s="69"/>
      <c r="R85" s="69"/>
      <c r="S85" s="69"/>
    </row>
    <row r="86" spans="2:19" ht="15.5">
      <c r="B86" s="69"/>
      <c r="C86" s="69"/>
      <c r="D86" s="69"/>
      <c r="E86" s="77" t="s">
        <v>89</v>
      </c>
      <c r="F86" s="77"/>
      <c r="G86" s="117"/>
      <c r="H86" s="150">
        <f>SUM(G82:G85)</f>
        <v>0</v>
      </c>
      <c r="I86" s="69"/>
      <c r="J86" s="69"/>
      <c r="K86" s="69"/>
      <c r="L86" s="69"/>
      <c r="M86" s="69"/>
      <c r="N86" s="69"/>
      <c r="O86" s="69"/>
      <c r="P86" s="69"/>
      <c r="Q86" s="69"/>
      <c r="R86" s="69"/>
      <c r="S86" s="69"/>
    </row>
    <row r="87" spans="2:19" ht="15.5">
      <c r="B87" s="69"/>
      <c r="C87" s="138" t="s">
        <v>90</v>
      </c>
      <c r="D87" s="309"/>
      <c r="E87" s="309"/>
      <c r="F87" s="69"/>
      <c r="G87" s="117"/>
      <c r="H87" s="117"/>
      <c r="I87" s="69"/>
      <c r="J87" s="69"/>
      <c r="K87" s="69"/>
      <c r="L87" s="69"/>
      <c r="M87" s="69"/>
      <c r="N87" s="69"/>
      <c r="O87" s="69"/>
      <c r="P87" s="69"/>
      <c r="Q87" s="69"/>
      <c r="R87" s="69"/>
      <c r="S87" s="69"/>
    </row>
    <row r="88" spans="2:19" ht="15.5">
      <c r="B88" s="69"/>
      <c r="C88" s="80"/>
      <c r="D88" s="77" t="s">
        <v>83</v>
      </c>
      <c r="E88" s="77"/>
      <c r="F88" s="69"/>
      <c r="G88" s="150">
        <v>0</v>
      </c>
      <c r="H88" s="117"/>
      <c r="I88" s="69"/>
      <c r="J88" s="69"/>
      <c r="K88" s="69"/>
      <c r="L88" s="69"/>
      <c r="M88" s="69"/>
      <c r="N88" s="69"/>
      <c r="O88" s="69"/>
      <c r="P88" s="69"/>
      <c r="Q88" s="69"/>
      <c r="R88" s="69"/>
      <c r="S88" s="69"/>
    </row>
    <row r="89" spans="2:19" ht="15.5">
      <c r="B89" s="69"/>
      <c r="C89" s="69"/>
      <c r="D89" s="69"/>
      <c r="E89" s="77" t="s">
        <v>91</v>
      </c>
      <c r="F89" s="77"/>
      <c r="G89" s="117"/>
      <c r="H89" s="150">
        <v>0</v>
      </c>
      <c r="I89" s="69"/>
      <c r="J89" s="69"/>
      <c r="K89" s="69"/>
      <c r="L89" s="69"/>
      <c r="M89" s="69"/>
      <c r="N89" s="69"/>
      <c r="O89" s="69"/>
      <c r="P89" s="69"/>
      <c r="Q89" s="69"/>
      <c r="R89" s="69"/>
      <c r="S89" s="69"/>
    </row>
    <row r="90" spans="2:19" ht="15.5">
      <c r="B90" s="69"/>
      <c r="C90" s="69"/>
      <c r="D90" s="69"/>
      <c r="E90" s="69"/>
      <c r="F90" s="69"/>
      <c r="G90" s="117"/>
      <c r="H90" s="117"/>
      <c r="I90" s="69"/>
      <c r="J90" s="69"/>
      <c r="K90" s="69"/>
      <c r="L90" s="69"/>
      <c r="M90" s="69"/>
      <c r="N90" s="69"/>
      <c r="O90" s="69"/>
      <c r="P90" s="69"/>
      <c r="Q90" s="69"/>
      <c r="R90" s="69"/>
      <c r="S90" s="69"/>
    </row>
    <row r="91" spans="2:19" ht="15.5">
      <c r="B91" s="69"/>
      <c r="C91" s="80" t="s">
        <v>92</v>
      </c>
      <c r="D91" s="80"/>
      <c r="E91" s="80"/>
      <c r="F91" s="69"/>
      <c r="G91" s="117"/>
      <c r="H91" s="117"/>
      <c r="I91" s="69"/>
      <c r="J91" s="69"/>
      <c r="K91" s="69"/>
      <c r="L91" s="69"/>
      <c r="M91" s="69"/>
      <c r="N91" s="69"/>
      <c r="O91" s="69"/>
      <c r="P91" s="69"/>
      <c r="Q91" s="69"/>
      <c r="R91" s="69"/>
      <c r="S91" s="69"/>
    </row>
    <row r="92" spans="2:19" ht="15.5">
      <c r="B92" s="69"/>
      <c r="C92" s="138" t="s">
        <v>93</v>
      </c>
      <c r="D92" s="309"/>
      <c r="E92" s="309"/>
      <c r="F92" s="69"/>
      <c r="G92" s="117"/>
      <c r="H92" s="117"/>
      <c r="I92" s="69"/>
      <c r="J92" s="69"/>
      <c r="K92" s="69"/>
      <c r="L92" s="69"/>
      <c r="M92" s="69"/>
      <c r="N92" s="69"/>
      <c r="O92" s="69"/>
      <c r="P92" s="69"/>
      <c r="Q92" s="69"/>
      <c r="R92" s="69"/>
      <c r="S92" s="69"/>
    </row>
    <row r="93" spans="2:19" ht="15.5">
      <c r="B93" s="69"/>
      <c r="C93" s="69"/>
      <c r="D93" s="77" t="s">
        <v>94</v>
      </c>
      <c r="E93" s="77"/>
      <c r="F93" s="69"/>
      <c r="G93" s="150">
        <v>0</v>
      </c>
      <c r="H93" s="117"/>
      <c r="I93" s="69"/>
      <c r="J93" s="69"/>
      <c r="K93" s="69"/>
      <c r="L93" s="69"/>
      <c r="M93" s="69"/>
      <c r="N93" s="69"/>
      <c r="O93" s="69"/>
      <c r="P93" s="69"/>
      <c r="Q93" s="69"/>
      <c r="R93" s="69"/>
      <c r="S93" s="69"/>
    </row>
    <row r="94" spans="2:19" ht="15.5">
      <c r="B94" s="69"/>
      <c r="C94" s="69"/>
      <c r="D94" s="69"/>
      <c r="E94" s="77" t="s">
        <v>95</v>
      </c>
      <c r="F94" s="77"/>
      <c r="G94" s="117"/>
      <c r="H94" s="150">
        <v>0</v>
      </c>
      <c r="I94" s="69"/>
      <c r="J94" s="69"/>
      <c r="K94" s="69"/>
      <c r="L94" s="69"/>
      <c r="M94" s="69"/>
      <c r="N94" s="69"/>
      <c r="O94" s="69"/>
      <c r="P94" s="69"/>
      <c r="Q94" s="69"/>
      <c r="R94" s="69"/>
      <c r="S94" s="69"/>
    </row>
    <row r="95" spans="2:19" ht="15.5">
      <c r="B95" s="69"/>
      <c r="C95" s="138" t="s">
        <v>96</v>
      </c>
      <c r="D95" s="309"/>
      <c r="E95" s="309"/>
      <c r="F95" s="69"/>
      <c r="G95" s="117"/>
      <c r="H95" s="117"/>
      <c r="I95" s="69"/>
      <c r="J95" s="69"/>
      <c r="K95" s="69"/>
      <c r="L95" s="69"/>
      <c r="M95" s="69"/>
      <c r="N95" s="69"/>
      <c r="O95" s="69"/>
      <c r="P95" s="69"/>
      <c r="Q95" s="69"/>
      <c r="R95" s="69"/>
      <c r="S95" s="69"/>
    </row>
    <row r="96" spans="2:19" ht="15.5">
      <c r="B96" s="69"/>
      <c r="C96" s="69"/>
      <c r="D96" s="77" t="s">
        <v>97</v>
      </c>
      <c r="E96" s="77"/>
      <c r="F96" s="69"/>
      <c r="G96" s="150">
        <v>0</v>
      </c>
      <c r="H96" s="117"/>
      <c r="I96" s="69"/>
      <c r="J96" s="69"/>
      <c r="K96" s="69"/>
      <c r="L96" s="69"/>
      <c r="M96" s="69"/>
      <c r="N96" s="69"/>
      <c r="O96" s="69"/>
      <c r="P96" s="69"/>
      <c r="Q96" s="69"/>
      <c r="R96" s="69"/>
      <c r="S96" s="69"/>
    </row>
    <row r="97" spans="2:19" ht="15.5">
      <c r="B97" s="69"/>
      <c r="C97" s="69"/>
      <c r="D97" s="69"/>
      <c r="E97" s="77" t="s">
        <v>98</v>
      </c>
      <c r="F97" s="77"/>
      <c r="G97" s="117"/>
      <c r="H97" s="150">
        <v>0</v>
      </c>
      <c r="I97" s="69"/>
      <c r="J97" s="69"/>
      <c r="K97" s="69"/>
      <c r="L97" s="69"/>
      <c r="M97" s="69"/>
      <c r="N97" s="69"/>
      <c r="O97" s="69"/>
      <c r="P97" s="69"/>
      <c r="Q97" s="69"/>
      <c r="R97" s="69"/>
      <c r="S97" s="69"/>
    </row>
    <row r="98" spans="2:19" ht="15.5">
      <c r="B98" s="69"/>
      <c r="C98" s="69"/>
      <c r="D98" s="69"/>
      <c r="E98" s="77" t="s">
        <v>99</v>
      </c>
      <c r="F98" s="77"/>
      <c r="G98" s="117"/>
      <c r="H98" s="150">
        <v>0</v>
      </c>
      <c r="I98" s="69"/>
      <c r="J98" s="69"/>
      <c r="K98" s="69"/>
      <c r="L98" s="69"/>
      <c r="M98" s="69"/>
      <c r="N98" s="69"/>
      <c r="O98" s="69"/>
      <c r="P98" s="69"/>
      <c r="Q98" s="69"/>
      <c r="R98" s="69"/>
      <c r="S98" s="69"/>
    </row>
    <row r="99" spans="2:19" ht="15.5">
      <c r="B99" s="69"/>
      <c r="C99" s="69"/>
      <c r="D99" s="69"/>
      <c r="E99" s="77" t="s">
        <v>100</v>
      </c>
      <c r="F99" s="77"/>
      <c r="G99" s="117"/>
      <c r="H99" s="150">
        <v>0</v>
      </c>
      <c r="I99" s="69"/>
      <c r="J99" s="69"/>
      <c r="K99" s="69"/>
      <c r="L99" s="69"/>
      <c r="M99" s="69"/>
      <c r="N99" s="69"/>
      <c r="O99" s="69"/>
      <c r="P99" s="69"/>
      <c r="Q99" s="69"/>
      <c r="R99" s="69"/>
      <c r="S99" s="69"/>
    </row>
    <row r="100" spans="2:19" ht="15.5">
      <c r="B100" s="69"/>
      <c r="C100" s="69"/>
      <c r="D100" s="69"/>
      <c r="E100" s="77" t="s">
        <v>101</v>
      </c>
      <c r="F100" s="77"/>
      <c r="G100" s="117"/>
      <c r="H100" s="150">
        <v>0</v>
      </c>
      <c r="I100" s="69"/>
      <c r="J100" s="69"/>
      <c r="K100" s="69"/>
      <c r="L100" s="69"/>
      <c r="M100" s="69"/>
      <c r="N100" s="69"/>
      <c r="O100" s="69"/>
      <c r="P100" s="69"/>
      <c r="Q100" s="69"/>
      <c r="R100" s="69"/>
      <c r="S100" s="69"/>
    </row>
    <row r="101" spans="2:19" ht="15.5">
      <c r="B101" s="69"/>
      <c r="C101" s="69"/>
      <c r="D101" s="69"/>
      <c r="E101" s="69"/>
      <c r="F101" s="69"/>
      <c r="G101" s="117"/>
      <c r="H101" s="117"/>
      <c r="I101" s="69"/>
      <c r="J101" s="69"/>
      <c r="K101" s="69"/>
      <c r="L101" s="69"/>
      <c r="M101" s="69"/>
      <c r="N101" s="69"/>
      <c r="O101" s="69"/>
      <c r="P101" s="69"/>
      <c r="Q101" s="69"/>
      <c r="R101" s="69"/>
      <c r="S101" s="69"/>
    </row>
    <row r="102" spans="2:19" ht="15.5">
      <c r="B102" s="69"/>
      <c r="C102" s="80" t="s">
        <v>102</v>
      </c>
      <c r="D102" s="80"/>
      <c r="E102" s="80"/>
      <c r="F102" s="80"/>
      <c r="G102" s="117"/>
      <c r="H102" s="117"/>
      <c r="I102" s="69"/>
      <c r="J102" s="69"/>
      <c r="K102" s="69"/>
      <c r="L102" s="69"/>
      <c r="M102" s="69"/>
      <c r="N102" s="69"/>
      <c r="O102" s="69"/>
      <c r="P102" s="69"/>
      <c r="Q102" s="69"/>
      <c r="R102" s="69"/>
      <c r="S102" s="69"/>
    </row>
    <row r="103" spans="2:19" ht="15.5">
      <c r="B103" s="69"/>
      <c r="C103" s="69"/>
      <c r="D103" s="77" t="s">
        <v>103</v>
      </c>
      <c r="E103" s="77"/>
      <c r="F103" s="69"/>
      <c r="G103" s="150">
        <v>0</v>
      </c>
      <c r="H103" s="117"/>
      <c r="I103" s="69"/>
      <c r="J103" s="69"/>
      <c r="K103" s="69"/>
      <c r="L103" s="69"/>
      <c r="M103" s="69"/>
      <c r="N103" s="69"/>
      <c r="O103" s="69"/>
      <c r="P103" s="69"/>
      <c r="Q103" s="69"/>
      <c r="R103" s="69"/>
      <c r="S103" s="69"/>
    </row>
    <row r="104" spans="2:19" ht="15.5">
      <c r="B104" s="69"/>
      <c r="C104" s="69"/>
      <c r="D104" s="69"/>
      <c r="E104" s="77" t="s">
        <v>77</v>
      </c>
      <c r="F104" s="77"/>
      <c r="G104" s="117"/>
      <c r="H104" s="150">
        <v>0</v>
      </c>
      <c r="I104" s="69"/>
      <c r="J104" s="69"/>
      <c r="K104" s="69"/>
      <c r="L104" s="69"/>
      <c r="M104" s="69"/>
      <c r="N104" s="69"/>
      <c r="O104" s="69"/>
      <c r="P104" s="69"/>
      <c r="Q104" s="69"/>
      <c r="R104" s="69"/>
      <c r="S104" s="69"/>
    </row>
    <row r="105" spans="2:19" ht="15.5">
      <c r="B105" s="69"/>
      <c r="C105" s="69"/>
      <c r="D105" s="69"/>
      <c r="E105" s="77" t="s">
        <v>104</v>
      </c>
      <c r="F105" s="77"/>
      <c r="G105" s="117"/>
      <c r="H105" s="150">
        <v>0</v>
      </c>
      <c r="I105" s="69"/>
      <c r="J105" s="69"/>
      <c r="K105" s="69"/>
      <c r="L105" s="69"/>
      <c r="M105" s="69"/>
      <c r="N105" s="69"/>
      <c r="O105" s="69"/>
      <c r="P105" s="69"/>
      <c r="Q105" s="69"/>
      <c r="R105" s="69"/>
      <c r="S105" s="69"/>
    </row>
    <row r="106" spans="2:19" ht="15.5">
      <c r="B106" s="69"/>
      <c r="C106" s="69"/>
      <c r="D106" s="69"/>
      <c r="E106" s="77" t="s">
        <v>94</v>
      </c>
      <c r="F106" s="77"/>
      <c r="G106" s="117"/>
      <c r="H106" s="150">
        <v>0</v>
      </c>
      <c r="I106" s="69"/>
      <c r="J106" s="69"/>
      <c r="K106" s="69"/>
      <c r="L106" s="69"/>
      <c r="M106" s="69"/>
      <c r="N106" s="69"/>
      <c r="O106" s="69"/>
      <c r="P106" s="69"/>
      <c r="Q106" s="69"/>
      <c r="R106" s="69"/>
      <c r="S106" s="69"/>
    </row>
    <row r="107" spans="2:19" ht="15.5">
      <c r="B107" s="69"/>
      <c r="C107" s="69"/>
      <c r="D107" s="69"/>
      <c r="E107" s="69"/>
      <c r="F107" s="69"/>
      <c r="G107" s="117"/>
      <c r="H107" s="117"/>
      <c r="I107" s="69"/>
      <c r="J107" s="69"/>
      <c r="K107" s="69"/>
      <c r="L107" s="69"/>
      <c r="M107" s="69"/>
      <c r="N107" s="69"/>
      <c r="O107" s="69"/>
      <c r="P107" s="69"/>
      <c r="Q107" s="69"/>
      <c r="R107" s="69"/>
      <c r="S107" s="69"/>
    </row>
    <row r="108" spans="2:19" ht="15.5">
      <c r="B108" s="69"/>
      <c r="C108" s="80" t="s">
        <v>105</v>
      </c>
      <c r="D108" s="80"/>
      <c r="E108" s="80"/>
      <c r="F108" s="80"/>
      <c r="G108" s="117"/>
      <c r="H108" s="117"/>
      <c r="I108" s="69"/>
      <c r="J108" s="69"/>
      <c r="K108" s="69"/>
      <c r="L108" s="69"/>
      <c r="M108" s="69"/>
      <c r="N108" s="69"/>
      <c r="O108" s="69"/>
      <c r="P108" s="69"/>
      <c r="Q108" s="69"/>
      <c r="R108" s="69"/>
      <c r="S108" s="69"/>
    </row>
    <row r="109" spans="2:19" ht="15.5">
      <c r="B109" s="69"/>
      <c r="C109" s="69"/>
      <c r="D109" s="77" t="s">
        <v>106</v>
      </c>
      <c r="E109" s="77"/>
      <c r="F109" s="69"/>
      <c r="G109" s="150">
        <v>0</v>
      </c>
      <c r="H109" s="117"/>
      <c r="I109" s="69"/>
      <c r="J109" s="69"/>
      <c r="K109" s="69"/>
      <c r="L109" s="69"/>
      <c r="M109" s="69"/>
      <c r="N109" s="69"/>
      <c r="O109" s="69"/>
      <c r="P109" s="69"/>
      <c r="Q109" s="69"/>
      <c r="R109" s="69"/>
      <c r="S109" s="69"/>
    </row>
    <row r="110" spans="2:19" ht="15.5">
      <c r="B110" s="69"/>
      <c r="C110" s="69"/>
      <c r="D110" s="69"/>
      <c r="E110" s="77" t="s">
        <v>107</v>
      </c>
      <c r="F110" s="77"/>
      <c r="G110" s="117"/>
      <c r="H110" s="150">
        <v>0</v>
      </c>
      <c r="I110" s="69"/>
      <c r="J110" s="69"/>
      <c r="K110" s="69"/>
      <c r="L110" s="69"/>
      <c r="M110" s="69"/>
      <c r="N110" s="69"/>
      <c r="O110" s="69"/>
      <c r="P110" s="69"/>
      <c r="Q110" s="69"/>
      <c r="R110" s="69"/>
      <c r="S110" s="69"/>
    </row>
    <row r="111" spans="2:19" ht="15.5">
      <c r="B111" s="69"/>
      <c r="C111" s="69"/>
      <c r="D111" s="69"/>
      <c r="E111" s="143"/>
      <c r="F111" s="143"/>
      <c r="G111" s="117"/>
      <c r="H111" s="117"/>
      <c r="I111" s="69"/>
      <c r="J111" s="69"/>
      <c r="K111" s="69"/>
      <c r="L111" s="69"/>
      <c r="M111" s="69"/>
      <c r="N111" s="69"/>
      <c r="O111" s="69"/>
      <c r="P111" s="69"/>
      <c r="Q111" s="69"/>
      <c r="R111" s="69"/>
      <c r="S111" s="69"/>
    </row>
    <row r="112" spans="2:19" ht="15.5">
      <c r="B112" s="69"/>
      <c r="C112" s="69"/>
      <c r="D112" s="69"/>
      <c r="E112" s="143"/>
      <c r="F112" s="143"/>
      <c r="G112" s="117"/>
      <c r="H112" s="117"/>
      <c r="I112" s="69"/>
      <c r="J112" s="69"/>
      <c r="K112" s="69"/>
      <c r="L112" s="69"/>
      <c r="M112" s="69"/>
      <c r="N112" s="69"/>
      <c r="O112" s="69"/>
      <c r="P112" s="69"/>
      <c r="Q112" s="69"/>
      <c r="R112" s="69"/>
      <c r="S112" s="69"/>
    </row>
    <row r="113" spans="7:8">
      <c r="G113" s="116"/>
      <c r="H113" s="116"/>
    </row>
    <row r="114" spans="7:8">
      <c r="G114" s="116"/>
      <c r="H114" s="116"/>
    </row>
    <row r="115" spans="7:8">
      <c r="G115" s="116"/>
      <c r="H115" s="116"/>
    </row>
    <row r="116" spans="7:8">
      <c r="G116" s="116"/>
      <c r="H116" s="116"/>
    </row>
    <row r="117" spans="7:8">
      <c r="G117" s="116"/>
      <c r="H117" s="116"/>
    </row>
  </sheetData>
  <mergeCells count="32">
    <mergeCell ref="C32:F32"/>
    <mergeCell ref="C7:E7"/>
    <mergeCell ref="C11:E11"/>
    <mergeCell ref="C13:G13"/>
    <mergeCell ref="C14:G14"/>
    <mergeCell ref="C15:S15"/>
    <mergeCell ref="C16:L16"/>
    <mergeCell ref="C25:F25"/>
    <mergeCell ref="C26:F26"/>
    <mergeCell ref="C27:F27"/>
    <mergeCell ref="C28:F28"/>
    <mergeCell ref="C31:F31"/>
    <mergeCell ref="C33:F33"/>
    <mergeCell ref="C39:D39"/>
    <mergeCell ref="C46:K46"/>
    <mergeCell ref="C47:K47"/>
    <mergeCell ref="C48:D48"/>
    <mergeCell ref="F48:H51"/>
    <mergeCell ref="I48:J48"/>
    <mergeCell ref="C49:D49"/>
    <mergeCell ref="I49:J49"/>
    <mergeCell ref="C50:D50"/>
    <mergeCell ref="C57:D57"/>
    <mergeCell ref="F57:G57"/>
    <mergeCell ref="I57:J57"/>
    <mergeCell ref="C58:J58"/>
    <mergeCell ref="I50:J50"/>
    <mergeCell ref="C51:D51"/>
    <mergeCell ref="I51:J51"/>
    <mergeCell ref="C52:E52"/>
    <mergeCell ref="F52:H52"/>
    <mergeCell ref="I52:K5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0DF99-740B-4D92-BDB1-C0279E5394B4}">
  <dimension ref="C1:K60"/>
  <sheetViews>
    <sheetView topLeftCell="A33" zoomScale="50" zoomScaleNormal="85" workbookViewId="0">
      <selection activeCell="F42" sqref="F42"/>
    </sheetView>
  </sheetViews>
  <sheetFormatPr defaultRowHeight="14"/>
  <cols>
    <col min="1" max="1" width="46.75" customWidth="1"/>
    <col min="3" max="3" width="66.25" customWidth="1"/>
    <col min="4" max="4" width="13.75" customWidth="1"/>
    <col min="5" max="5" width="42.58203125" bestFit="1" customWidth="1"/>
    <col min="6" max="6" width="16.75" bestFit="1" customWidth="1"/>
    <col min="7" max="7" width="27.4140625" bestFit="1" customWidth="1"/>
    <col min="8" max="8" width="28.4140625" bestFit="1" customWidth="1"/>
    <col min="9" max="9" width="32.58203125" bestFit="1" customWidth="1"/>
    <col min="10" max="10" width="19.58203125" customWidth="1"/>
  </cols>
  <sheetData>
    <row r="1" spans="3:11" ht="16" thickBot="1">
      <c r="C1" s="182" t="s">
        <v>0</v>
      </c>
      <c r="D1" s="182"/>
      <c r="E1" s="182"/>
      <c r="F1" s="182"/>
      <c r="I1" s="69"/>
      <c r="J1" s="69"/>
      <c r="K1" s="69"/>
    </row>
    <row r="2" spans="3:11" ht="16" thickBot="1">
      <c r="C2" s="123" t="s">
        <v>61</v>
      </c>
      <c r="D2" s="124" t="s">
        <v>108</v>
      </c>
      <c r="E2" s="125" t="s">
        <v>109</v>
      </c>
      <c r="F2" s="126" t="s">
        <v>110</v>
      </c>
      <c r="I2" s="69"/>
      <c r="J2" s="69"/>
      <c r="K2" s="69"/>
    </row>
    <row r="3" spans="3:11" ht="15.5">
      <c r="C3" s="127" t="s">
        <v>111</v>
      </c>
      <c r="D3" s="128" t="s">
        <v>112</v>
      </c>
      <c r="E3" s="129" t="s">
        <v>547</v>
      </c>
      <c r="F3" s="130" t="s">
        <v>548</v>
      </c>
      <c r="I3" s="69"/>
      <c r="J3" s="69"/>
      <c r="K3" s="69"/>
    </row>
    <row r="4" spans="3:11" ht="15.5">
      <c r="C4" s="131" t="s">
        <v>115</v>
      </c>
      <c r="D4" s="132" t="s">
        <v>116</v>
      </c>
      <c r="E4" s="71" t="s">
        <v>549</v>
      </c>
      <c r="F4" s="133" t="s">
        <v>550</v>
      </c>
      <c r="I4" s="69"/>
      <c r="J4" s="69"/>
      <c r="K4" s="69"/>
    </row>
    <row r="5" spans="3:11" ht="16" thickBot="1">
      <c r="C5" s="134" t="s">
        <v>119</v>
      </c>
      <c r="D5" s="135" t="s">
        <v>551</v>
      </c>
      <c r="E5" s="136" t="s">
        <v>121</v>
      </c>
      <c r="F5" s="137" t="s">
        <v>120</v>
      </c>
      <c r="I5" s="69"/>
      <c r="J5" s="69"/>
      <c r="K5" s="69"/>
    </row>
    <row r="6" spans="3:11" ht="15.5">
      <c r="C6" s="138" t="s">
        <v>122</v>
      </c>
      <c r="D6" s="139"/>
      <c r="E6" s="69"/>
      <c r="F6" s="69"/>
      <c r="I6" s="69"/>
      <c r="J6" s="69"/>
      <c r="K6" s="69"/>
    </row>
    <row r="7" spans="3:11" ht="15.5">
      <c r="C7" s="140" t="s">
        <v>123</v>
      </c>
      <c r="D7" s="139"/>
      <c r="E7" s="69"/>
      <c r="F7" s="69"/>
      <c r="I7" s="69"/>
      <c r="J7" s="69"/>
      <c r="K7" s="69"/>
    </row>
    <row r="8" spans="3:11" ht="15.5">
      <c r="C8" s="140" t="s">
        <v>552</v>
      </c>
      <c r="D8" s="139"/>
      <c r="E8" s="69"/>
      <c r="F8" s="69"/>
      <c r="I8" s="69"/>
      <c r="J8" s="69"/>
      <c r="K8" s="69"/>
    </row>
    <row r="9" spans="3:11" ht="15.5">
      <c r="C9" s="140" t="s">
        <v>125</v>
      </c>
      <c r="D9" s="139"/>
      <c r="E9" s="69"/>
      <c r="F9" s="69"/>
      <c r="I9" s="69"/>
      <c r="J9" s="69"/>
      <c r="K9" s="69"/>
    </row>
    <row r="10" spans="3:11" ht="15.5">
      <c r="C10" s="141" t="s">
        <v>553</v>
      </c>
      <c r="D10" s="139"/>
      <c r="E10" s="69"/>
      <c r="F10" s="69"/>
      <c r="I10" s="69"/>
      <c r="J10" s="69"/>
      <c r="K10" s="69"/>
    </row>
    <row r="11" spans="3:11" ht="15.5">
      <c r="C11" s="141" t="s">
        <v>554</v>
      </c>
      <c r="D11" s="139"/>
      <c r="E11" s="69"/>
      <c r="F11" s="69"/>
      <c r="I11" s="69"/>
      <c r="J11" s="69"/>
      <c r="K11" s="69"/>
    </row>
    <row r="12" spans="3:11" ht="15.5">
      <c r="C12" s="141" t="s">
        <v>555</v>
      </c>
      <c r="D12" s="139"/>
      <c r="E12" s="69"/>
      <c r="F12" s="69"/>
      <c r="I12" s="69"/>
      <c r="J12" s="69"/>
      <c r="K12" s="69"/>
    </row>
    <row r="13" spans="3:11" ht="15.5">
      <c r="C13" s="140" t="s">
        <v>129</v>
      </c>
      <c r="D13" s="139"/>
      <c r="E13" s="69"/>
      <c r="F13" s="69"/>
      <c r="I13" s="69"/>
      <c r="J13" s="69"/>
      <c r="K13" s="69"/>
    </row>
    <row r="14" spans="3:11" ht="15.5">
      <c r="C14" s="140"/>
      <c r="D14" s="139"/>
      <c r="E14" s="69"/>
      <c r="F14" s="69"/>
      <c r="I14" s="69"/>
      <c r="J14" s="69"/>
      <c r="K14" s="69"/>
    </row>
    <row r="15" spans="3:11" ht="15.5">
      <c r="C15" s="138" t="s">
        <v>130</v>
      </c>
      <c r="D15" s="139"/>
      <c r="E15" s="69"/>
      <c r="F15" s="69"/>
      <c r="I15" s="69"/>
      <c r="J15" s="69"/>
      <c r="K15" s="69"/>
    </row>
    <row r="16" spans="3:11" ht="15.5">
      <c r="C16" s="138" t="s">
        <v>131</v>
      </c>
      <c r="D16" s="139"/>
      <c r="E16" s="69"/>
      <c r="F16" s="69"/>
      <c r="I16" s="69"/>
      <c r="J16" s="69"/>
      <c r="K16" s="69"/>
    </row>
    <row r="17" spans="3:11" ht="15.5">
      <c r="C17" s="69" t="s">
        <v>132</v>
      </c>
      <c r="D17" s="150">
        <v>0</v>
      </c>
      <c r="E17" s="69"/>
      <c r="F17" s="69"/>
      <c r="I17" s="69"/>
      <c r="J17" s="69"/>
      <c r="K17" s="69"/>
    </row>
    <row r="18" spans="3:11" ht="15.5">
      <c r="C18" s="69" t="s">
        <v>556</v>
      </c>
      <c r="D18" s="150">
        <v>0</v>
      </c>
      <c r="E18" s="69" t="s">
        <v>134</v>
      </c>
      <c r="F18" s="69"/>
      <c r="I18" s="69"/>
      <c r="J18" s="69"/>
      <c r="K18" s="69"/>
    </row>
    <row r="19" spans="3:11" ht="15.5">
      <c r="C19" s="122" t="s">
        <v>135</v>
      </c>
      <c r="D19" s="142">
        <f>D17+D18</f>
        <v>0</v>
      </c>
      <c r="E19" s="69"/>
      <c r="F19" s="69"/>
      <c r="I19" s="69"/>
      <c r="J19" s="69"/>
      <c r="K19" s="69"/>
    </row>
    <row r="20" spans="3:11" ht="15.5">
      <c r="C20" s="69"/>
      <c r="D20" s="117"/>
      <c r="E20" s="69"/>
      <c r="F20" s="69"/>
      <c r="I20" s="69"/>
      <c r="J20" s="69"/>
      <c r="K20" s="69"/>
    </row>
    <row r="21" spans="3:11" ht="15.5">
      <c r="C21" s="69" t="s">
        <v>136</v>
      </c>
      <c r="D21" s="150">
        <v>0</v>
      </c>
      <c r="E21" s="69"/>
      <c r="F21" s="69"/>
      <c r="I21" s="69"/>
      <c r="J21" s="69"/>
      <c r="K21" s="69"/>
    </row>
    <row r="22" spans="3:11" ht="15.5">
      <c r="C22" s="69" t="s">
        <v>557</v>
      </c>
      <c r="D22" s="150">
        <v>0</v>
      </c>
      <c r="E22" s="69"/>
      <c r="F22" s="69"/>
      <c r="I22" s="69"/>
      <c r="J22" s="69"/>
      <c r="K22" s="69"/>
    </row>
    <row r="23" spans="3:11" ht="15.5">
      <c r="C23" s="69" t="s">
        <v>558</v>
      </c>
      <c r="D23" s="150">
        <v>0</v>
      </c>
      <c r="E23" s="77" t="s">
        <v>134</v>
      </c>
      <c r="F23" s="69"/>
      <c r="I23" s="69"/>
      <c r="J23" s="69"/>
      <c r="K23" s="69"/>
    </row>
    <row r="24" spans="3:11" ht="15.5">
      <c r="C24" s="122" t="s">
        <v>139</v>
      </c>
      <c r="D24" s="142">
        <f>D21+D22+D23</f>
        <v>0</v>
      </c>
      <c r="E24" s="69"/>
      <c r="F24" s="69"/>
      <c r="I24" s="69"/>
      <c r="J24" s="69"/>
      <c r="K24" s="69"/>
    </row>
    <row r="25" spans="3:11" ht="15.5">
      <c r="C25" s="69"/>
      <c r="D25" s="139"/>
      <c r="E25" s="69"/>
      <c r="F25" s="69"/>
      <c r="I25" s="69"/>
      <c r="J25" s="69"/>
      <c r="K25" s="69"/>
    </row>
    <row r="26" spans="3:11" ht="15.5">
      <c r="C26" s="69" t="s">
        <v>559</v>
      </c>
      <c r="D26" s="143" t="s">
        <v>145</v>
      </c>
      <c r="E26" s="69"/>
      <c r="F26" s="69"/>
      <c r="I26" s="69"/>
      <c r="J26" s="69"/>
      <c r="K26" s="69"/>
    </row>
    <row r="27" spans="3:11" ht="15.5">
      <c r="C27" s="69" t="s">
        <v>560</v>
      </c>
      <c r="D27" s="143" t="s">
        <v>561</v>
      </c>
      <c r="E27" s="69"/>
      <c r="F27" s="69"/>
      <c r="I27" s="69"/>
      <c r="J27" s="69"/>
      <c r="K27" s="69"/>
    </row>
    <row r="28" spans="3:11" ht="15.5">
      <c r="C28" s="69" t="s">
        <v>562</v>
      </c>
      <c r="D28" s="143" t="s">
        <v>563</v>
      </c>
      <c r="E28" s="69"/>
      <c r="F28" s="69"/>
      <c r="I28" s="69"/>
      <c r="J28" s="69"/>
      <c r="K28" s="69"/>
    </row>
    <row r="29" spans="3:11" ht="15.5">
      <c r="C29" s="69"/>
      <c r="D29" s="143"/>
      <c r="E29" s="69"/>
      <c r="F29" s="69"/>
      <c r="I29" s="69"/>
      <c r="J29" s="69"/>
      <c r="K29" s="69"/>
    </row>
    <row r="30" spans="3:11" ht="15.5">
      <c r="C30" s="69" t="s">
        <v>564</v>
      </c>
      <c r="D30" s="150">
        <v>0</v>
      </c>
      <c r="E30" s="69"/>
      <c r="F30" s="69"/>
      <c r="I30" s="69"/>
      <c r="J30" s="69"/>
      <c r="K30" s="69"/>
    </row>
    <row r="31" spans="3:11" ht="15.5">
      <c r="C31" s="69" t="s">
        <v>565</v>
      </c>
      <c r="D31" s="150">
        <v>0</v>
      </c>
      <c r="E31" s="69"/>
      <c r="F31" s="69"/>
      <c r="I31" s="69"/>
      <c r="J31" s="69"/>
      <c r="K31" s="69"/>
    </row>
    <row r="32" spans="3:11" ht="15.5">
      <c r="C32" s="69" t="s">
        <v>566</v>
      </c>
      <c r="D32" s="150">
        <v>0</v>
      </c>
      <c r="E32" s="69" t="s">
        <v>134</v>
      </c>
      <c r="F32" s="69"/>
      <c r="I32" s="69"/>
      <c r="J32" s="69"/>
      <c r="K32" s="69"/>
    </row>
    <row r="33" spans="3:11" ht="15.5">
      <c r="C33" s="122" t="s">
        <v>149</v>
      </c>
      <c r="D33" s="142">
        <f>D30+D32+D31</f>
        <v>0</v>
      </c>
      <c r="E33" s="69" t="s">
        <v>134</v>
      </c>
      <c r="F33" s="69"/>
      <c r="I33" s="69"/>
      <c r="J33" s="69"/>
      <c r="K33" s="69"/>
    </row>
    <row r="34" spans="3:11" ht="15.5">
      <c r="C34" s="122" t="s">
        <v>150</v>
      </c>
      <c r="D34" s="142">
        <f>D19+D24+D33</f>
        <v>0</v>
      </c>
      <c r="E34" s="69"/>
      <c r="F34" s="69"/>
      <c r="I34" s="69"/>
      <c r="J34" s="69"/>
      <c r="K34" s="69"/>
    </row>
    <row r="35" spans="3:11" ht="15.5">
      <c r="C35" s="69"/>
      <c r="D35" s="139"/>
      <c r="E35" s="69"/>
      <c r="F35" s="69"/>
      <c r="I35" s="69"/>
      <c r="J35" s="69"/>
      <c r="K35" s="69"/>
    </row>
    <row r="36" spans="3:11" ht="15.5">
      <c r="C36" s="69"/>
      <c r="D36" s="139"/>
      <c r="E36" s="69"/>
      <c r="F36" s="69"/>
      <c r="I36" s="69"/>
      <c r="J36" s="69"/>
      <c r="K36" s="69"/>
    </row>
    <row r="37" spans="3:11" ht="15.5">
      <c r="C37" s="138" t="s">
        <v>151</v>
      </c>
      <c r="D37" s="139"/>
      <c r="E37" s="69"/>
      <c r="F37" s="69"/>
      <c r="I37" s="69"/>
      <c r="J37" s="69"/>
      <c r="K37" s="69"/>
    </row>
    <row r="38" spans="3:11" ht="15.5">
      <c r="C38" s="69" t="s">
        <v>152</v>
      </c>
      <c r="D38" s="139"/>
      <c r="E38" s="69"/>
      <c r="F38" s="69"/>
      <c r="I38" s="69"/>
      <c r="J38" s="69"/>
      <c r="K38" s="69"/>
    </row>
    <row r="39" spans="3:11" ht="15.5">
      <c r="C39" s="144" t="s">
        <v>567</v>
      </c>
      <c r="D39" s="139"/>
      <c r="E39" s="69"/>
      <c r="F39" s="69"/>
      <c r="I39" s="69"/>
      <c r="J39" s="69"/>
      <c r="K39" s="69"/>
    </row>
    <row r="40" spans="3:11" ht="15.5">
      <c r="C40" s="145" t="s">
        <v>568</v>
      </c>
      <c r="D40" s="139"/>
      <c r="E40" s="69"/>
      <c r="F40" s="69"/>
      <c r="I40" s="69"/>
      <c r="J40" s="69"/>
      <c r="K40" s="69"/>
    </row>
    <row r="41" spans="3:11" ht="15.5">
      <c r="C41" s="139" t="s">
        <v>569</v>
      </c>
      <c r="D41" s="139"/>
      <c r="E41" s="69"/>
      <c r="F41" s="69"/>
      <c r="I41" s="69"/>
      <c r="J41" s="69"/>
      <c r="K41" s="69"/>
    </row>
    <row r="42" spans="3:11" ht="15.5">
      <c r="E42" s="69"/>
      <c r="F42" s="139"/>
      <c r="G42" s="69"/>
      <c r="H42" s="69"/>
      <c r="I42" s="69"/>
      <c r="J42" s="69"/>
      <c r="K42" s="69"/>
    </row>
    <row r="43" spans="3:11" ht="16" thickBot="1">
      <c r="C43" s="192" t="s">
        <v>156</v>
      </c>
      <c r="D43" s="192"/>
      <c r="E43" s="69"/>
      <c r="F43" s="69"/>
      <c r="G43" s="69"/>
      <c r="H43" s="69"/>
      <c r="K43" s="69"/>
    </row>
    <row r="44" spans="3:11" ht="15.5">
      <c r="C44" s="183" t="s">
        <v>157</v>
      </c>
      <c r="D44" s="184"/>
      <c r="E44" s="184"/>
      <c r="F44" s="184"/>
      <c r="G44" s="185"/>
      <c r="K44" s="69"/>
    </row>
    <row r="45" spans="3:11" ht="15.5">
      <c r="C45" s="186"/>
      <c r="D45" s="187"/>
      <c r="E45" s="187"/>
      <c r="F45" s="187"/>
      <c r="G45" s="188"/>
      <c r="K45" s="69"/>
    </row>
    <row r="46" spans="3:11" ht="15.5">
      <c r="C46" s="189" t="s">
        <v>158</v>
      </c>
      <c r="D46" s="190"/>
      <c r="E46" s="190"/>
      <c r="F46" s="190"/>
      <c r="G46" s="191"/>
      <c r="K46" s="69"/>
    </row>
    <row r="47" spans="3:11" ht="15.5">
      <c r="C47" s="189" t="s">
        <v>159</v>
      </c>
      <c r="D47" s="190"/>
      <c r="E47" s="190"/>
      <c r="F47" s="190"/>
      <c r="G47" s="191"/>
      <c r="K47" s="69"/>
    </row>
    <row r="48" spans="3:11" ht="15.5">
      <c r="C48" s="189" t="s">
        <v>160</v>
      </c>
      <c r="D48" s="190"/>
      <c r="E48" s="190"/>
      <c r="F48" s="190"/>
      <c r="G48" s="191"/>
      <c r="K48" s="69"/>
    </row>
    <row r="49" spans="3:11" ht="15.5">
      <c r="C49" s="179"/>
      <c r="D49" s="180"/>
      <c r="E49" s="180"/>
      <c r="F49" s="180"/>
      <c r="G49" s="181"/>
      <c r="K49" s="69"/>
    </row>
    <row r="50" spans="3:11" ht="15.5">
      <c r="C50" s="193" t="s">
        <v>570</v>
      </c>
      <c r="D50" s="194"/>
      <c r="E50" s="69"/>
      <c r="F50" s="195" t="s">
        <v>571</v>
      </c>
      <c r="G50" s="196"/>
      <c r="K50" s="69"/>
    </row>
    <row r="51" spans="3:11" ht="15.5">
      <c r="C51" s="193" t="s">
        <v>572</v>
      </c>
      <c r="D51" s="194"/>
      <c r="E51" s="69"/>
      <c r="F51" s="195" t="s">
        <v>573</v>
      </c>
      <c r="G51" s="196"/>
      <c r="K51" s="69"/>
    </row>
    <row r="52" spans="3:11" ht="15.5">
      <c r="C52" s="193" t="s">
        <v>574</v>
      </c>
      <c r="D52" s="194"/>
      <c r="E52" s="69"/>
      <c r="F52" s="195" t="s">
        <v>575</v>
      </c>
      <c r="G52" s="196"/>
      <c r="K52" s="69"/>
    </row>
    <row r="53" spans="3:11" ht="15.5">
      <c r="C53" s="203"/>
      <c r="D53" s="204"/>
      <c r="E53" s="204"/>
      <c r="F53" s="204"/>
      <c r="G53" s="205"/>
      <c r="K53" s="69"/>
    </row>
    <row r="54" spans="3:11" ht="15.5">
      <c r="C54" s="206" t="s">
        <v>60</v>
      </c>
      <c r="D54" s="208" t="s">
        <v>167</v>
      </c>
      <c r="E54" s="208" t="s">
        <v>168</v>
      </c>
      <c r="F54" s="208" t="s">
        <v>169</v>
      </c>
      <c r="G54" s="210" t="s">
        <v>1</v>
      </c>
      <c r="K54" s="69"/>
    </row>
    <row r="55" spans="3:11" ht="15.5">
      <c r="C55" s="207"/>
      <c r="D55" s="209"/>
      <c r="E55" s="209"/>
      <c r="F55" s="209"/>
      <c r="G55" s="211"/>
      <c r="K55" s="69"/>
    </row>
    <row r="56" spans="3:11" ht="15.5">
      <c r="C56" s="146"/>
      <c r="D56" s="147">
        <f>D19</f>
        <v>0</v>
      </c>
      <c r="E56" s="147">
        <f>D24</f>
        <v>0</v>
      </c>
      <c r="F56" s="147">
        <f>D33</f>
        <v>0</v>
      </c>
      <c r="G56" s="148">
        <f>D56+E56+F56</f>
        <v>0</v>
      </c>
      <c r="K56" s="69"/>
    </row>
    <row r="57" spans="3:11" ht="15.5">
      <c r="C57" s="197"/>
      <c r="D57" s="198"/>
      <c r="E57" s="198"/>
      <c r="F57" s="198"/>
      <c r="G57" s="199"/>
      <c r="K57" s="69"/>
    </row>
    <row r="58" spans="3:11" ht="15.5">
      <c r="C58" s="179"/>
      <c r="D58" s="180"/>
      <c r="E58" s="180"/>
      <c r="F58" s="180"/>
      <c r="G58" s="181"/>
      <c r="K58" s="69"/>
    </row>
    <row r="59" spans="3:11" ht="16" thickBot="1">
      <c r="C59" s="200"/>
      <c r="D59" s="201"/>
      <c r="E59" s="201"/>
      <c r="F59" s="201"/>
      <c r="G59" s="202"/>
      <c r="K59" s="69"/>
    </row>
    <row r="60" spans="3:11" ht="15.5">
      <c r="E60" s="69"/>
      <c r="F60" s="139"/>
      <c r="G60" s="69"/>
      <c r="H60" s="69"/>
      <c r="I60" s="69"/>
      <c r="J60" s="69"/>
      <c r="K60" s="69"/>
    </row>
  </sheetData>
  <mergeCells count="20">
    <mergeCell ref="C57:G59"/>
    <mergeCell ref="C53:G53"/>
    <mergeCell ref="C54:C55"/>
    <mergeCell ref="D54:D55"/>
    <mergeCell ref="E54:E55"/>
    <mergeCell ref="F54:F55"/>
    <mergeCell ref="G54:G55"/>
    <mergeCell ref="C50:D50"/>
    <mergeCell ref="F50:G50"/>
    <mergeCell ref="C51:D51"/>
    <mergeCell ref="F51:G51"/>
    <mergeCell ref="C52:D52"/>
    <mergeCell ref="F52:G52"/>
    <mergeCell ref="C49:G49"/>
    <mergeCell ref="C1:F1"/>
    <mergeCell ref="C44:G45"/>
    <mergeCell ref="C46:G46"/>
    <mergeCell ref="C47:G47"/>
    <mergeCell ref="C48:G48"/>
    <mergeCell ref="C43:D4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928C0-6690-460A-B7D6-EDC8EE7CF0F0}">
  <dimension ref="B2:N52"/>
  <sheetViews>
    <sheetView zoomScale="58" zoomScaleNormal="58" workbookViewId="0">
      <selection activeCell="Q34" sqref="Q34"/>
    </sheetView>
  </sheetViews>
  <sheetFormatPr defaultColWidth="9.1640625" defaultRowHeight="15.5"/>
  <cols>
    <col min="1" max="1" width="46.83203125" style="8" customWidth="1"/>
    <col min="2" max="2" width="23.83203125" style="8" customWidth="1"/>
    <col min="3" max="3" width="9.1640625" style="8"/>
    <col min="4" max="4" width="22.1640625" style="8" customWidth="1"/>
    <col min="5" max="5" width="30.83203125" style="8" customWidth="1"/>
    <col min="6" max="7" width="9.1640625" style="8"/>
    <col min="8" max="8" width="17" style="8" customWidth="1"/>
    <col min="9" max="9" width="22" style="8" customWidth="1"/>
    <col min="10" max="10" width="14.58203125" style="8" customWidth="1"/>
    <col min="11" max="11" width="21.1640625" style="8" customWidth="1"/>
    <col min="12" max="12" width="23.58203125" style="8" customWidth="1"/>
    <col min="13" max="13" width="15.1640625" style="8" customWidth="1"/>
    <col min="14" max="14" width="5.75" style="8" customWidth="1"/>
    <col min="15" max="15" width="3.58203125" style="8" customWidth="1"/>
    <col min="16" max="16" width="10.4140625" style="8" customWidth="1"/>
    <col min="17" max="17" width="5.4140625" style="8" customWidth="1"/>
    <col min="18" max="18" width="5.75" style="8" customWidth="1"/>
    <col min="19" max="19" width="3.4140625" style="8" customWidth="1"/>
    <col min="20" max="20" width="12" style="8" customWidth="1"/>
    <col min="21" max="21" width="12.75" style="8" customWidth="1"/>
    <col min="22" max="22" width="11.25" style="8" customWidth="1"/>
    <col min="23" max="23" width="10.4140625" style="8" customWidth="1"/>
    <col min="24" max="26" width="9.1640625" style="8"/>
    <col min="27" max="27" width="13.75" style="8" customWidth="1"/>
    <col min="28" max="28" width="9.1640625" style="8"/>
    <col min="29" max="29" width="14.58203125" style="8" bestFit="1" customWidth="1"/>
    <col min="30" max="16384" width="9.1640625" style="8"/>
  </cols>
  <sheetData>
    <row r="2" spans="2:12" ht="15.75" customHeight="1">
      <c r="B2" s="7"/>
      <c r="C2" s="7"/>
      <c r="D2" s="7"/>
    </row>
    <row r="3" spans="2:12" ht="15.75" customHeight="1">
      <c r="B3" s="7"/>
      <c r="C3" s="7"/>
      <c r="D3" s="7"/>
    </row>
    <row r="4" spans="2:12">
      <c r="C4" s="7"/>
      <c r="D4" s="7"/>
      <c r="E4" s="7"/>
      <c r="I4" s="213" t="s">
        <v>27</v>
      </c>
      <c r="J4" s="213"/>
      <c r="K4" s="213"/>
      <c r="L4" s="213"/>
    </row>
    <row r="5" spans="2:12" ht="27" customHeight="1">
      <c r="C5" s="214" t="s">
        <v>217</v>
      </c>
      <c r="D5" s="215"/>
      <c r="E5" s="216"/>
    </row>
    <row r="6" spans="2:12">
      <c r="H6" s="9" t="s">
        <v>218</v>
      </c>
      <c r="I6" s="217" t="s">
        <v>219</v>
      </c>
      <c r="J6" s="217"/>
      <c r="K6" s="217"/>
      <c r="L6" s="217"/>
    </row>
    <row r="7" spans="2:12">
      <c r="C7" s="10"/>
      <c r="D7" s="11"/>
      <c r="E7" s="12" t="s">
        <v>220</v>
      </c>
    </row>
    <row r="8" spans="2:12">
      <c r="C8" s="13" t="s">
        <v>221</v>
      </c>
      <c r="D8" s="14"/>
      <c r="E8" s="15"/>
      <c r="I8" s="16" t="s">
        <v>222</v>
      </c>
      <c r="J8" s="16"/>
      <c r="K8" s="16"/>
      <c r="L8" s="16"/>
    </row>
    <row r="9" spans="2:12">
      <c r="C9" s="17" t="s">
        <v>57</v>
      </c>
      <c r="D9" s="14"/>
      <c r="E9" s="18">
        <v>56000</v>
      </c>
      <c r="I9" s="212" t="s">
        <v>223</v>
      </c>
      <c r="J9" s="212"/>
      <c r="K9" s="212"/>
      <c r="L9" s="212"/>
    </row>
    <row r="10" spans="2:12">
      <c r="C10" s="17" t="s">
        <v>224</v>
      </c>
      <c r="D10" s="14"/>
      <c r="E10" s="18">
        <v>91000</v>
      </c>
      <c r="I10" s="218" t="s">
        <v>225</v>
      </c>
      <c r="J10" s="218"/>
      <c r="K10" s="218"/>
      <c r="L10" s="218"/>
    </row>
    <row r="11" spans="2:12">
      <c r="C11" s="17" t="s">
        <v>59</v>
      </c>
      <c r="D11" s="14"/>
      <c r="E11" s="18">
        <v>30000</v>
      </c>
      <c r="I11" s="20" t="s">
        <v>226</v>
      </c>
      <c r="J11" s="21"/>
      <c r="K11" s="21"/>
      <c r="L11" s="21"/>
    </row>
    <row r="12" spans="2:12">
      <c r="C12" s="17" t="s">
        <v>227</v>
      </c>
      <c r="D12" s="14"/>
      <c r="E12" s="18">
        <f>SUM(E9:E11)</f>
        <v>177000</v>
      </c>
    </row>
    <row r="13" spans="2:12" ht="30" customHeight="1">
      <c r="C13" s="219" t="s">
        <v>228</v>
      </c>
      <c r="D13" s="220"/>
      <c r="E13" s="22"/>
      <c r="I13" s="23" t="s">
        <v>229</v>
      </c>
      <c r="J13" s="24" t="s">
        <v>230</v>
      </c>
      <c r="K13" s="24" t="s">
        <v>231</v>
      </c>
      <c r="L13" s="23" t="s">
        <v>232</v>
      </c>
    </row>
    <row r="14" spans="2:12">
      <c r="C14" s="17" t="s">
        <v>233</v>
      </c>
      <c r="D14" s="14"/>
      <c r="E14" s="15">
        <v>1000</v>
      </c>
      <c r="F14" s="8" t="s">
        <v>234</v>
      </c>
      <c r="I14" s="25" t="s">
        <v>57</v>
      </c>
      <c r="J14" s="151">
        <v>0</v>
      </c>
      <c r="K14" s="25">
        <f>E14+(E16*D16)</f>
        <v>1400</v>
      </c>
      <c r="L14" s="26">
        <f>J14/K14</f>
        <v>0</v>
      </c>
    </row>
    <row r="15" spans="2:12">
      <c r="C15" s="15" t="s">
        <v>235</v>
      </c>
      <c r="D15" s="15"/>
      <c r="E15" s="15"/>
      <c r="I15" s="25" t="s">
        <v>224</v>
      </c>
      <c r="J15" s="151">
        <v>0</v>
      </c>
      <c r="K15" s="25">
        <f>E14+(E16*D17)</f>
        <v>1300</v>
      </c>
      <c r="L15" s="26">
        <f>J15/K15</f>
        <v>0</v>
      </c>
    </row>
    <row r="16" spans="2:12">
      <c r="C16" s="17" t="s">
        <v>57</v>
      </c>
      <c r="D16" s="27">
        <v>0.8</v>
      </c>
      <c r="E16" s="221">
        <v>500</v>
      </c>
      <c r="I16" s="25" t="s">
        <v>59</v>
      </c>
      <c r="J16" s="151">
        <v>0</v>
      </c>
      <c r="K16" s="25">
        <f>E14+(E16*D18)</f>
        <v>1200</v>
      </c>
      <c r="L16" s="26">
        <f>J16/K16</f>
        <v>0</v>
      </c>
    </row>
    <row r="17" spans="3:12">
      <c r="C17" s="17" t="s">
        <v>224</v>
      </c>
      <c r="D17" s="27">
        <v>0.6</v>
      </c>
      <c r="E17" s="222"/>
      <c r="I17" s="28" t="s">
        <v>236</v>
      </c>
      <c r="J17" s="152">
        <f>SUM(J14:J16)</f>
        <v>0</v>
      </c>
      <c r="K17" s="15"/>
      <c r="L17" s="153">
        <f>SUM(L14:L16)</f>
        <v>0</v>
      </c>
    </row>
    <row r="18" spans="3:12">
      <c r="C18" s="17" t="s">
        <v>59</v>
      </c>
      <c r="D18" s="27">
        <v>0.4</v>
      </c>
      <c r="E18" s="223"/>
      <c r="F18" s="8" t="s">
        <v>234</v>
      </c>
    </row>
    <row r="20" spans="3:12">
      <c r="C20" s="8" t="s">
        <v>237</v>
      </c>
      <c r="I20" s="8" t="s">
        <v>238</v>
      </c>
    </row>
    <row r="21" spans="3:12" ht="15.75" customHeight="1">
      <c r="C21" s="224" t="s">
        <v>239</v>
      </c>
      <c r="D21" s="224"/>
      <c r="E21" s="224"/>
      <c r="F21" s="224"/>
      <c r="G21" s="224"/>
    </row>
    <row r="22" spans="3:12">
      <c r="C22" s="224"/>
      <c r="D22" s="224"/>
      <c r="E22" s="224"/>
      <c r="F22" s="224"/>
      <c r="G22" s="224"/>
      <c r="I22" s="29" t="s">
        <v>240</v>
      </c>
      <c r="J22" s="30"/>
      <c r="K22" s="31"/>
      <c r="L22" s="32">
        <f>E14*L17</f>
        <v>0</v>
      </c>
    </row>
    <row r="23" spans="3:12">
      <c r="C23" s="29" t="s">
        <v>241</v>
      </c>
      <c r="D23" s="30"/>
      <c r="E23" s="32">
        <v>150000</v>
      </c>
      <c r="I23" s="33"/>
      <c r="L23" s="34"/>
    </row>
    <row r="24" spans="3:12">
      <c r="C24" s="35" t="s">
        <v>242</v>
      </c>
      <c r="D24" s="36"/>
      <c r="E24" s="37">
        <v>200000</v>
      </c>
      <c r="I24" s="33" t="s">
        <v>243</v>
      </c>
      <c r="L24" s="34"/>
    </row>
    <row r="25" spans="3:12">
      <c r="I25" s="33"/>
      <c r="L25" s="34"/>
    </row>
    <row r="26" spans="3:12">
      <c r="I26" s="33" t="s">
        <v>244</v>
      </c>
      <c r="K26" s="38">
        <f>E16*L14*D16</f>
        <v>0</v>
      </c>
      <c r="L26" s="34"/>
    </row>
    <row r="27" spans="3:12">
      <c r="I27" s="33" t="s">
        <v>245</v>
      </c>
      <c r="K27" s="38">
        <f>E16*L15*D17</f>
        <v>0</v>
      </c>
      <c r="L27" s="34"/>
    </row>
    <row r="28" spans="3:12">
      <c r="I28" s="33" t="s">
        <v>246</v>
      </c>
      <c r="K28" s="39">
        <f>E16*L16*D18</f>
        <v>0</v>
      </c>
      <c r="L28" s="34"/>
    </row>
    <row r="29" spans="3:12">
      <c r="I29" s="33"/>
      <c r="L29" s="37">
        <f>SUM(K26:K28)</f>
        <v>0</v>
      </c>
    </row>
    <row r="30" spans="3:12">
      <c r="I30" s="33"/>
      <c r="L30" s="34"/>
    </row>
    <row r="31" spans="3:12">
      <c r="I31" s="35" t="s">
        <v>247</v>
      </c>
      <c r="J31" s="36"/>
      <c r="K31" s="36"/>
      <c r="L31" s="37">
        <f>L22+L29</f>
        <v>0</v>
      </c>
    </row>
    <row r="34" spans="8:14">
      <c r="H34" s="9" t="s">
        <v>248</v>
      </c>
      <c r="I34" s="217" t="s">
        <v>249</v>
      </c>
      <c r="J34" s="217"/>
      <c r="K34" s="217"/>
      <c r="L34" s="217"/>
    </row>
    <row r="36" spans="8:14">
      <c r="I36" s="212" t="s">
        <v>222</v>
      </c>
      <c r="J36" s="212"/>
      <c r="K36" s="212"/>
      <c r="L36" s="212"/>
    </row>
    <row r="37" spans="8:14">
      <c r="I37" s="212" t="s">
        <v>249</v>
      </c>
      <c r="J37" s="212"/>
      <c r="K37" s="212"/>
      <c r="L37" s="212"/>
    </row>
    <row r="38" spans="8:14">
      <c r="I38" s="212" t="s">
        <v>250</v>
      </c>
      <c r="J38" s="212"/>
      <c r="K38" s="212"/>
      <c r="L38" s="212"/>
    </row>
    <row r="39" spans="8:14">
      <c r="I39" s="29" t="s">
        <v>251</v>
      </c>
      <c r="J39" s="40"/>
      <c r="K39" s="41"/>
      <c r="L39" s="154">
        <v>0</v>
      </c>
    </row>
    <row r="40" spans="8:14">
      <c r="I40" s="33" t="s">
        <v>252</v>
      </c>
      <c r="J40" s="9"/>
      <c r="K40" s="42"/>
      <c r="L40" s="37">
        <f>900*L17</f>
        <v>0</v>
      </c>
    </row>
    <row r="41" spans="8:14">
      <c r="I41" s="33" t="s">
        <v>253</v>
      </c>
      <c r="K41" s="42"/>
      <c r="L41" s="43">
        <f>L39-L40</f>
        <v>0</v>
      </c>
    </row>
    <row r="42" spans="8:14">
      <c r="I42" s="33"/>
      <c r="K42" s="42"/>
      <c r="L42" s="43"/>
    </row>
    <row r="43" spans="8:14">
      <c r="I43" s="33" t="s">
        <v>254</v>
      </c>
      <c r="K43" s="42"/>
      <c r="L43" s="43"/>
    </row>
    <row r="44" spans="8:14">
      <c r="I44" s="33" t="s">
        <v>255</v>
      </c>
      <c r="K44" s="155">
        <v>0</v>
      </c>
      <c r="L44" s="43"/>
    </row>
    <row r="45" spans="8:14">
      <c r="I45" s="33" t="s">
        <v>256</v>
      </c>
      <c r="K45" s="156">
        <v>0</v>
      </c>
      <c r="L45" s="43"/>
    </row>
    <row r="46" spans="8:14">
      <c r="I46" s="33"/>
      <c r="K46" s="42"/>
      <c r="L46" s="37">
        <f>SUM(K44:K45)</f>
        <v>0</v>
      </c>
    </row>
    <row r="47" spans="8:14">
      <c r="I47" s="35" t="s">
        <v>257</v>
      </c>
      <c r="J47" s="36"/>
      <c r="K47" s="44"/>
      <c r="L47" s="37">
        <f>L41-L46</f>
        <v>0</v>
      </c>
    </row>
    <row r="48" spans="8:14">
      <c r="N48" s="45"/>
    </row>
    <row r="49" spans="14:14">
      <c r="N49" s="45"/>
    </row>
    <row r="50" spans="14:14">
      <c r="N50" s="45"/>
    </row>
    <row r="51" spans="14:14">
      <c r="N51" s="45"/>
    </row>
    <row r="52" spans="14:14">
      <c r="N52" s="45"/>
    </row>
  </sheetData>
  <mergeCells count="12">
    <mergeCell ref="I38:L38"/>
    <mergeCell ref="I4:L4"/>
    <mergeCell ref="C5:E5"/>
    <mergeCell ref="I6:L6"/>
    <mergeCell ref="I9:L9"/>
    <mergeCell ref="I10:L10"/>
    <mergeCell ref="C13:D13"/>
    <mergeCell ref="E16:E18"/>
    <mergeCell ref="C21:G22"/>
    <mergeCell ref="I34:L34"/>
    <mergeCell ref="I36:L36"/>
    <mergeCell ref="I37:L3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BAFBD-0333-4EBB-96BE-7D77DBBF51AE}">
  <dimension ref="B2:O81"/>
  <sheetViews>
    <sheetView zoomScale="59" zoomScaleNormal="59" workbookViewId="0">
      <selection activeCell="N78" sqref="N78"/>
    </sheetView>
  </sheetViews>
  <sheetFormatPr defaultColWidth="9.1640625" defaultRowHeight="15.5"/>
  <cols>
    <col min="1" max="1" width="46.75" style="8" customWidth="1"/>
    <col min="2" max="2" width="18.25" style="8" customWidth="1"/>
    <col min="3" max="3" width="17.25" style="8" customWidth="1"/>
    <col min="4" max="4" width="22.4140625" style="8" customWidth="1"/>
    <col min="5" max="5" width="21.1640625" style="8" customWidth="1"/>
    <col min="6" max="8" width="9.1640625" style="8"/>
    <col min="9" max="9" width="6.75" style="8" customWidth="1"/>
    <col min="10" max="10" width="16.83203125" style="8" bestFit="1" customWidth="1"/>
    <col min="11" max="11" width="18.75" style="8" customWidth="1"/>
    <col min="12" max="12" width="19.58203125" style="8" bestFit="1" customWidth="1"/>
    <col min="13" max="13" width="21.1640625" style="8" customWidth="1"/>
    <col min="14" max="14" width="21.75" style="8" customWidth="1"/>
    <col min="15" max="15" width="9.25" style="8" bestFit="1" customWidth="1"/>
    <col min="16" max="16384" width="9.1640625" style="8"/>
  </cols>
  <sheetData>
    <row r="2" spans="2:15">
      <c r="B2" s="7"/>
      <c r="C2" s="7"/>
      <c r="D2" s="7"/>
    </row>
    <row r="3" spans="2:15">
      <c r="B3" s="7"/>
      <c r="C3" s="7"/>
      <c r="D3" s="7"/>
    </row>
    <row r="4" spans="2:15">
      <c r="B4" s="7"/>
      <c r="C4" s="7"/>
      <c r="D4" s="7"/>
    </row>
    <row r="5" spans="2:15">
      <c r="B5" s="7"/>
      <c r="C5" s="7"/>
      <c r="D5" s="7"/>
    </row>
    <row r="6" spans="2:15" ht="30.65" customHeight="1">
      <c r="C6" s="214" t="s">
        <v>258</v>
      </c>
      <c r="D6" s="215"/>
      <c r="E6" s="216"/>
      <c r="I6" s="213" t="s">
        <v>27</v>
      </c>
      <c r="J6" s="213"/>
    </row>
    <row r="8" spans="2:15" ht="31.5" customHeight="1">
      <c r="C8" s="22"/>
      <c r="D8" s="46" t="s">
        <v>259</v>
      </c>
      <c r="E8" s="46" t="s">
        <v>260</v>
      </c>
      <c r="H8" s="9" t="s">
        <v>218</v>
      </c>
      <c r="I8" s="217" t="s">
        <v>219</v>
      </c>
      <c r="J8" s="217"/>
      <c r="K8" s="217"/>
      <c r="L8" s="217"/>
      <c r="M8" s="217"/>
      <c r="N8" s="217"/>
      <c r="O8" s="217"/>
    </row>
    <row r="9" spans="2:15" ht="31">
      <c r="C9" s="47" t="s">
        <v>261</v>
      </c>
      <c r="D9" s="48">
        <v>150000</v>
      </c>
      <c r="E9" s="48" t="s">
        <v>262</v>
      </c>
      <c r="I9" s="212" t="s">
        <v>263</v>
      </c>
      <c r="J9" s="212"/>
      <c r="K9" s="212"/>
      <c r="L9" s="212"/>
      <c r="M9" s="212"/>
      <c r="N9" s="212"/>
      <c r="O9" s="212"/>
    </row>
    <row r="10" spans="2:15" ht="31">
      <c r="C10" s="47" t="s">
        <v>264</v>
      </c>
      <c r="D10" s="48">
        <v>130000</v>
      </c>
      <c r="E10" s="48" t="s">
        <v>262</v>
      </c>
      <c r="I10" s="212" t="s">
        <v>265</v>
      </c>
      <c r="J10" s="212"/>
      <c r="K10" s="212"/>
      <c r="L10" s="212"/>
      <c r="M10" s="212"/>
      <c r="N10" s="212"/>
      <c r="O10" s="212"/>
    </row>
    <row r="11" spans="2:15" ht="31">
      <c r="C11" s="47" t="s">
        <v>266</v>
      </c>
      <c r="D11" s="48" t="s">
        <v>262</v>
      </c>
      <c r="E11" s="48">
        <v>130000</v>
      </c>
      <c r="I11" s="218" t="s">
        <v>225</v>
      </c>
      <c r="J11" s="218"/>
      <c r="K11" s="218"/>
      <c r="L11" s="218"/>
      <c r="M11" s="218"/>
      <c r="N11" s="218"/>
      <c r="O11" s="218"/>
    </row>
    <row r="12" spans="2:15" ht="31">
      <c r="C12" s="47" t="s">
        <v>267</v>
      </c>
      <c r="D12" s="48" t="s">
        <v>262</v>
      </c>
      <c r="E12" s="48">
        <v>120000</v>
      </c>
      <c r="I12" s="49" t="s">
        <v>268</v>
      </c>
      <c r="J12" s="49" t="s">
        <v>269</v>
      </c>
      <c r="O12" s="8" t="s">
        <v>270</v>
      </c>
    </row>
    <row r="13" spans="2:15" ht="31">
      <c r="C13" s="47" t="s">
        <v>271</v>
      </c>
      <c r="D13" s="48">
        <v>20000</v>
      </c>
      <c r="E13" s="48">
        <v>10000</v>
      </c>
      <c r="J13" s="8" t="s">
        <v>272</v>
      </c>
    </row>
    <row r="14" spans="2:15">
      <c r="J14" s="8" t="s">
        <v>273</v>
      </c>
      <c r="O14" s="50">
        <f>D9</f>
        <v>150000</v>
      </c>
    </row>
    <row r="15" spans="2:15">
      <c r="C15" s="8" t="s">
        <v>274</v>
      </c>
      <c r="J15" s="8" t="s">
        <v>275</v>
      </c>
      <c r="N15" s="50">
        <f>D10</f>
        <v>130000</v>
      </c>
    </row>
    <row r="16" spans="2:15">
      <c r="C16" s="22"/>
      <c r="D16" s="51" t="s">
        <v>276</v>
      </c>
      <c r="E16" s="51" t="s">
        <v>277</v>
      </c>
      <c r="J16" s="8" t="s">
        <v>278</v>
      </c>
      <c r="N16" s="52">
        <f>D13</f>
        <v>20000</v>
      </c>
    </row>
    <row r="17" spans="3:15">
      <c r="C17" s="15" t="s">
        <v>57</v>
      </c>
      <c r="D17" s="53">
        <v>165150000</v>
      </c>
      <c r="E17" s="53"/>
      <c r="J17" s="8" t="s">
        <v>279</v>
      </c>
    </row>
    <row r="18" spans="3:15">
      <c r="C18" s="15" t="s">
        <v>224</v>
      </c>
      <c r="D18" s="53">
        <v>137882000</v>
      </c>
      <c r="E18" s="53">
        <v>90000000</v>
      </c>
      <c r="J18" s="8" t="s">
        <v>280</v>
      </c>
      <c r="O18" s="50">
        <f>SUM(N15:N16)</f>
        <v>150000</v>
      </c>
    </row>
    <row r="19" spans="3:15">
      <c r="C19" s="15" t="s">
        <v>59</v>
      </c>
      <c r="D19" s="53">
        <v>69154000</v>
      </c>
      <c r="E19" s="53">
        <v>78000000</v>
      </c>
    </row>
    <row r="20" spans="3:15">
      <c r="I20" s="49" t="s">
        <v>281</v>
      </c>
      <c r="J20" s="49" t="s">
        <v>282</v>
      </c>
      <c r="K20" s="49"/>
    </row>
    <row r="21" spans="3:15" ht="15.75" customHeight="1">
      <c r="C21" s="224" t="s">
        <v>283</v>
      </c>
      <c r="D21" s="224"/>
      <c r="E21" s="224"/>
      <c r="F21" s="224"/>
      <c r="G21" s="224"/>
      <c r="J21" s="23" t="s">
        <v>284</v>
      </c>
      <c r="K21" s="23" t="s">
        <v>1</v>
      </c>
      <c r="L21" s="23" t="s">
        <v>285</v>
      </c>
      <c r="M21" s="23" t="s">
        <v>286</v>
      </c>
    </row>
    <row r="22" spans="3:15">
      <c r="C22" s="224"/>
      <c r="D22" s="224"/>
      <c r="E22" s="224"/>
      <c r="F22" s="224"/>
      <c r="G22" s="224"/>
      <c r="J22" s="15" t="s">
        <v>57</v>
      </c>
      <c r="K22" s="158">
        <v>0</v>
      </c>
      <c r="L22" s="54">
        <f>D10+(D13*100%)</f>
        <v>150000</v>
      </c>
      <c r="M22" s="53">
        <f>K22/L22</f>
        <v>0</v>
      </c>
    </row>
    <row r="23" spans="3:15">
      <c r="C23" s="29" t="s">
        <v>287</v>
      </c>
      <c r="D23" s="30"/>
      <c r="E23" s="32">
        <v>24000000</v>
      </c>
      <c r="F23" s="7"/>
      <c r="G23" s="7"/>
      <c r="J23" s="15" t="s">
        <v>224</v>
      </c>
      <c r="K23" s="158">
        <v>0</v>
      </c>
      <c r="L23" s="54">
        <f>D10+(D13*60%)</f>
        <v>142000</v>
      </c>
      <c r="M23" s="53">
        <f t="shared" ref="M23:M24" si="0">K23/L23</f>
        <v>0</v>
      </c>
    </row>
    <row r="24" spans="3:15">
      <c r="C24" s="35" t="s">
        <v>241</v>
      </c>
      <c r="D24" s="36"/>
      <c r="E24" s="37">
        <v>9000000</v>
      </c>
      <c r="J24" s="15" t="s">
        <v>59</v>
      </c>
      <c r="K24" s="158">
        <v>0</v>
      </c>
      <c r="L24" s="54">
        <f>D10+(D13*60%)</f>
        <v>142000</v>
      </c>
      <c r="M24" s="53">
        <f t="shared" si="0"/>
        <v>0</v>
      </c>
    </row>
    <row r="25" spans="3:15">
      <c r="J25" s="15" t="s">
        <v>1</v>
      </c>
      <c r="K25" s="157">
        <f>SUM(K22:K24)</f>
        <v>0</v>
      </c>
      <c r="L25" s="54"/>
      <c r="M25" s="157">
        <f>SUM(M22:M24)</f>
        <v>0</v>
      </c>
    </row>
    <row r="26" spans="3:15">
      <c r="K26" s="42"/>
      <c r="L26" s="55"/>
      <c r="M26" s="42"/>
    </row>
    <row r="28" spans="3:15">
      <c r="I28" s="49" t="s">
        <v>288</v>
      </c>
      <c r="J28" s="49" t="s">
        <v>289</v>
      </c>
      <c r="K28" s="49"/>
      <c r="L28" s="49"/>
    </row>
    <row r="29" spans="3:15">
      <c r="J29" s="29" t="s">
        <v>290</v>
      </c>
      <c r="K29" s="30"/>
      <c r="L29" s="30"/>
      <c r="M29" s="30"/>
      <c r="N29" s="32">
        <f>D10*M25</f>
        <v>0</v>
      </c>
    </row>
    <row r="30" spans="3:15">
      <c r="J30" s="33" t="s">
        <v>291</v>
      </c>
      <c r="N30" s="34"/>
    </row>
    <row r="31" spans="3:15">
      <c r="J31" s="33" t="s">
        <v>57</v>
      </c>
      <c r="M31" s="42">
        <f>D13*M22*100%</f>
        <v>0</v>
      </c>
      <c r="N31" s="34"/>
    </row>
    <row r="32" spans="3:15">
      <c r="J32" s="33" t="s">
        <v>224</v>
      </c>
      <c r="M32" s="42">
        <f>D13*M23*60%</f>
        <v>0</v>
      </c>
      <c r="N32" s="34"/>
    </row>
    <row r="33" spans="9:15">
      <c r="J33" s="33" t="s">
        <v>59</v>
      </c>
      <c r="M33" s="44">
        <f>D13*M24*60%</f>
        <v>0</v>
      </c>
      <c r="N33" s="34"/>
    </row>
    <row r="34" spans="9:15">
      <c r="J34" s="33"/>
      <c r="N34" s="37">
        <f>SUM(M31:M33)</f>
        <v>0</v>
      </c>
    </row>
    <row r="35" spans="9:15">
      <c r="J35" s="35" t="s">
        <v>292</v>
      </c>
      <c r="K35" s="36"/>
      <c r="L35" s="36"/>
      <c r="M35" s="36"/>
      <c r="N35" s="37">
        <f>N29+N34</f>
        <v>0</v>
      </c>
    </row>
    <row r="38" spans="9:15">
      <c r="I38" s="212" t="s">
        <v>263</v>
      </c>
      <c r="J38" s="212"/>
      <c r="K38" s="212"/>
      <c r="L38" s="212"/>
      <c r="M38" s="212"/>
      <c r="N38" s="212"/>
      <c r="O38" s="212"/>
    </row>
    <row r="39" spans="9:15">
      <c r="I39" s="212" t="s">
        <v>293</v>
      </c>
      <c r="J39" s="212"/>
      <c r="K39" s="212"/>
      <c r="L39" s="212"/>
      <c r="M39" s="212"/>
      <c r="N39" s="212"/>
      <c r="O39" s="212"/>
    </row>
    <row r="40" spans="9:15">
      <c r="I40" s="218" t="s">
        <v>225</v>
      </c>
      <c r="J40" s="218"/>
      <c r="K40" s="218"/>
      <c r="L40" s="218"/>
      <c r="M40" s="218"/>
      <c r="N40" s="218"/>
      <c r="O40" s="218"/>
    </row>
    <row r="41" spans="9:15">
      <c r="I41" s="49" t="s">
        <v>268</v>
      </c>
      <c r="J41" s="49" t="s">
        <v>269</v>
      </c>
      <c r="O41" s="8" t="s">
        <v>270</v>
      </c>
    </row>
    <row r="42" spans="9:15">
      <c r="J42" s="8" t="s">
        <v>272</v>
      </c>
    </row>
    <row r="43" spans="9:15">
      <c r="J43" s="8" t="s">
        <v>294</v>
      </c>
      <c r="O43" s="50">
        <f>E11</f>
        <v>130000</v>
      </c>
    </row>
    <row r="44" spans="9:15">
      <c r="J44" s="8" t="s">
        <v>267</v>
      </c>
      <c r="N44" s="50">
        <f>E12</f>
        <v>120000</v>
      </c>
    </row>
    <row r="45" spans="9:15">
      <c r="J45" s="8" t="s">
        <v>278</v>
      </c>
      <c r="N45" s="52">
        <f>E13</f>
        <v>10000</v>
      </c>
    </row>
    <row r="46" spans="9:15">
      <c r="J46" s="8" t="s">
        <v>295</v>
      </c>
    </row>
    <row r="47" spans="9:15">
      <c r="J47" s="8" t="s">
        <v>280</v>
      </c>
      <c r="O47" s="50">
        <f>SUM(N44:N45)</f>
        <v>130000</v>
      </c>
    </row>
    <row r="49" spans="9:14">
      <c r="I49" s="49" t="s">
        <v>281</v>
      </c>
      <c r="J49" s="49" t="s">
        <v>296</v>
      </c>
      <c r="K49" s="49"/>
    </row>
    <row r="50" spans="9:14">
      <c r="J50" s="23" t="s">
        <v>284</v>
      </c>
      <c r="K50" s="23" t="s">
        <v>1</v>
      </c>
      <c r="L50" s="23" t="s">
        <v>285</v>
      </c>
      <c r="M50" s="23" t="s">
        <v>286</v>
      </c>
    </row>
    <row r="51" spans="9:14">
      <c r="J51" s="15" t="s">
        <v>297</v>
      </c>
      <c r="K51" s="158">
        <f>N29</f>
        <v>0</v>
      </c>
      <c r="L51" s="54"/>
      <c r="M51" s="56">
        <f>M25</f>
        <v>0</v>
      </c>
    </row>
    <row r="52" spans="9:14">
      <c r="J52" s="15" t="s">
        <v>224</v>
      </c>
      <c r="K52" s="158">
        <v>0</v>
      </c>
      <c r="L52" s="54">
        <f>E12+(E13*50%)</f>
        <v>125000</v>
      </c>
      <c r="M52" s="56">
        <f t="shared" ref="M52:M53" si="1">K52/L52</f>
        <v>0</v>
      </c>
    </row>
    <row r="53" spans="9:14">
      <c r="J53" s="15" t="s">
        <v>59</v>
      </c>
      <c r="K53" s="158">
        <v>0</v>
      </c>
      <c r="L53" s="54">
        <f>E12+(E13*50%)</f>
        <v>125000</v>
      </c>
      <c r="M53" s="56">
        <f t="shared" si="1"/>
        <v>0</v>
      </c>
    </row>
    <row r="54" spans="9:14">
      <c r="J54" s="15" t="s">
        <v>1</v>
      </c>
      <c r="K54" s="157">
        <f>SUM(K51:K53)</f>
        <v>0</v>
      </c>
      <c r="L54" s="54"/>
      <c r="M54" s="159">
        <f>SUM(M51:M53)</f>
        <v>0</v>
      </c>
    </row>
    <row r="56" spans="9:14">
      <c r="I56" s="49" t="s">
        <v>298</v>
      </c>
      <c r="J56" s="49" t="s">
        <v>299</v>
      </c>
    </row>
    <row r="57" spans="9:14">
      <c r="J57" s="29" t="s">
        <v>300</v>
      </c>
      <c r="K57" s="30"/>
      <c r="L57" s="30"/>
      <c r="M57" s="30"/>
      <c r="N57" s="32">
        <f>E12*M54</f>
        <v>0</v>
      </c>
    </row>
    <row r="58" spans="9:14">
      <c r="J58" s="33"/>
      <c r="N58" s="34"/>
    </row>
    <row r="59" spans="9:14">
      <c r="J59" s="33" t="s">
        <v>301</v>
      </c>
      <c r="N59" s="34"/>
    </row>
    <row r="60" spans="9:14">
      <c r="J60" s="33" t="s">
        <v>302</v>
      </c>
      <c r="M60" s="42">
        <f>E13*M25</f>
        <v>0</v>
      </c>
      <c r="N60" s="34"/>
    </row>
    <row r="61" spans="9:14">
      <c r="J61" s="33" t="s">
        <v>224</v>
      </c>
      <c r="M61" s="42">
        <f>E13*M52*50%</f>
        <v>0</v>
      </c>
      <c r="N61" s="34"/>
    </row>
    <row r="62" spans="9:14">
      <c r="J62" s="33" t="s">
        <v>59</v>
      </c>
      <c r="M62" s="44">
        <f>E13*M53*50%</f>
        <v>0</v>
      </c>
      <c r="N62" s="34"/>
    </row>
    <row r="63" spans="9:14">
      <c r="J63" s="33"/>
      <c r="N63" s="37">
        <f>SUM(M60:M62)</f>
        <v>0</v>
      </c>
    </row>
    <row r="64" spans="9:14">
      <c r="J64" s="35" t="s">
        <v>292</v>
      </c>
      <c r="K64" s="36"/>
      <c r="L64" s="36"/>
      <c r="M64" s="36"/>
      <c r="N64" s="37">
        <f>N57+N63</f>
        <v>0</v>
      </c>
    </row>
    <row r="67" spans="8:13">
      <c r="H67" s="9" t="s">
        <v>248</v>
      </c>
      <c r="I67" s="217" t="s">
        <v>249</v>
      </c>
      <c r="J67" s="217"/>
      <c r="K67" s="217"/>
      <c r="L67" s="217"/>
      <c r="M67" s="217"/>
    </row>
    <row r="69" spans="8:13">
      <c r="I69" s="212" t="s">
        <v>303</v>
      </c>
      <c r="J69" s="212"/>
      <c r="K69" s="212"/>
      <c r="L69" s="212"/>
      <c r="M69" s="212"/>
    </row>
    <row r="70" spans="8:13">
      <c r="I70" s="212" t="s">
        <v>249</v>
      </c>
      <c r="J70" s="212"/>
      <c r="K70" s="212"/>
      <c r="L70" s="212"/>
      <c r="M70" s="212"/>
    </row>
    <row r="71" spans="8:13">
      <c r="I71" s="218" t="s">
        <v>225</v>
      </c>
      <c r="J71" s="218"/>
      <c r="K71" s="218"/>
      <c r="L71" s="218"/>
      <c r="M71" s="218"/>
    </row>
    <row r="72" spans="8:13">
      <c r="I72" s="29" t="s">
        <v>304</v>
      </c>
      <c r="J72" s="30"/>
      <c r="K72" s="57"/>
      <c r="L72" s="58"/>
      <c r="M72" s="160">
        <v>0</v>
      </c>
    </row>
    <row r="73" spans="8:13">
      <c r="I73" s="33" t="s">
        <v>305</v>
      </c>
      <c r="K73" s="34"/>
      <c r="L73" s="59"/>
      <c r="M73" s="37">
        <f>75000*M54</f>
        <v>0</v>
      </c>
    </row>
    <row r="74" spans="8:13">
      <c r="I74" s="33"/>
      <c r="K74" s="34"/>
      <c r="L74" s="59"/>
      <c r="M74" s="60"/>
    </row>
    <row r="75" spans="8:13">
      <c r="I75" s="33" t="s">
        <v>253</v>
      </c>
      <c r="K75" s="34"/>
      <c r="L75" s="59"/>
      <c r="M75" s="43">
        <f>M72-M73</f>
        <v>0</v>
      </c>
    </row>
    <row r="76" spans="8:13">
      <c r="I76" s="33" t="s">
        <v>306</v>
      </c>
      <c r="K76" s="34"/>
      <c r="L76" s="59"/>
      <c r="M76" s="43"/>
    </row>
    <row r="77" spans="8:13">
      <c r="I77" s="33" t="s">
        <v>307</v>
      </c>
      <c r="K77" s="34"/>
      <c r="L77" s="161">
        <v>0</v>
      </c>
      <c r="M77" s="43"/>
    </row>
    <row r="78" spans="8:13">
      <c r="I78" s="33" t="s">
        <v>241</v>
      </c>
      <c r="K78" s="34"/>
      <c r="L78" s="162">
        <v>0</v>
      </c>
      <c r="M78" s="43"/>
    </row>
    <row r="79" spans="8:13">
      <c r="I79" s="33"/>
      <c r="K79" s="34"/>
      <c r="L79" s="59"/>
      <c r="M79" s="37">
        <f>SUM(L77:L78)</f>
        <v>0</v>
      </c>
    </row>
    <row r="80" spans="8:13">
      <c r="I80" s="35" t="s">
        <v>257</v>
      </c>
      <c r="J80" s="36"/>
      <c r="K80" s="62"/>
      <c r="L80" s="61"/>
      <c r="M80" s="37">
        <f>M75-M79</f>
        <v>0</v>
      </c>
    </row>
    <row r="81" spans="11:12">
      <c r="K81" s="42"/>
      <c r="L81" s="42"/>
    </row>
  </sheetData>
  <mergeCells count="14">
    <mergeCell ref="I11:O11"/>
    <mergeCell ref="C6:E6"/>
    <mergeCell ref="I6:J6"/>
    <mergeCell ref="I8:O8"/>
    <mergeCell ref="I9:O9"/>
    <mergeCell ref="I10:O10"/>
    <mergeCell ref="I70:M70"/>
    <mergeCell ref="I71:M71"/>
    <mergeCell ref="C21:G22"/>
    <mergeCell ref="I38:O38"/>
    <mergeCell ref="I39:O39"/>
    <mergeCell ref="I40:O40"/>
    <mergeCell ref="I67:M67"/>
    <mergeCell ref="I69:M69"/>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401CB-E7BF-486E-A203-F66DD96056F9}">
  <dimension ref="B2:N52"/>
  <sheetViews>
    <sheetView zoomScale="71" zoomScaleNormal="71" workbookViewId="0">
      <selection activeCell="F10" sqref="F10"/>
    </sheetView>
  </sheetViews>
  <sheetFormatPr defaultColWidth="9.1640625" defaultRowHeight="15.5"/>
  <cols>
    <col min="1" max="1" width="46.75" style="8" customWidth="1"/>
    <col min="2" max="2" width="23.83203125" style="8" customWidth="1"/>
    <col min="3" max="3" width="21.25" style="8" customWidth="1"/>
    <col min="4" max="4" width="25" style="8" bestFit="1" customWidth="1"/>
    <col min="5" max="5" width="24.75" style="8" customWidth="1"/>
    <col min="6" max="7" width="9.1640625" style="8"/>
    <col min="8" max="8" width="21.1640625" style="8" customWidth="1"/>
    <col min="9" max="9" width="17.1640625" style="8" bestFit="1" customWidth="1"/>
    <col min="10" max="10" width="14.58203125" style="8" customWidth="1"/>
    <col min="11" max="11" width="14.58203125" style="8" bestFit="1" customWidth="1"/>
    <col min="12" max="12" width="17.75" style="8" customWidth="1"/>
    <col min="13" max="13" width="15.1640625" style="8" customWidth="1"/>
    <col min="14" max="14" width="5.75" style="8" customWidth="1"/>
    <col min="15" max="15" width="3.58203125" style="8" customWidth="1"/>
    <col min="16" max="16" width="10.4140625" style="8" customWidth="1"/>
    <col min="17" max="17" width="5.4140625" style="8" customWidth="1"/>
    <col min="18" max="18" width="5.75" style="8" customWidth="1"/>
    <col min="19" max="19" width="3.4140625" style="8" customWidth="1"/>
    <col min="20" max="20" width="12" style="8" customWidth="1"/>
    <col min="21" max="21" width="12.75" style="8" customWidth="1"/>
    <col min="22" max="22" width="11.25" style="8" customWidth="1"/>
    <col min="23" max="23" width="10.4140625" style="8" customWidth="1"/>
    <col min="24" max="26" width="9.1640625" style="8"/>
    <col min="27" max="27" width="13.75" style="8" customWidth="1"/>
    <col min="28" max="28" width="9.1640625" style="8"/>
    <col min="29" max="29" width="14.58203125" style="8" bestFit="1" customWidth="1"/>
    <col min="30" max="16384" width="9.1640625" style="8"/>
  </cols>
  <sheetData>
    <row r="2" spans="2:12">
      <c r="B2" s="7"/>
      <c r="C2" s="7"/>
      <c r="D2" s="7"/>
    </row>
    <row r="3" spans="2:12">
      <c r="B3" s="7"/>
      <c r="C3" s="7"/>
      <c r="D3" s="7"/>
    </row>
    <row r="4" spans="2:12" ht="15.65" customHeight="1">
      <c r="C4" s="7"/>
      <c r="D4" s="7"/>
      <c r="E4" s="7"/>
      <c r="H4" s="49" t="s">
        <v>27</v>
      </c>
    </row>
    <row r="5" spans="2:12" ht="15.65" customHeight="1">
      <c r="C5" s="214" t="s">
        <v>217</v>
      </c>
      <c r="D5" s="215"/>
      <c r="E5" s="216"/>
    </row>
    <row r="6" spans="2:12">
      <c r="H6" s="9" t="s">
        <v>218</v>
      </c>
      <c r="I6" s="217" t="s">
        <v>219</v>
      </c>
      <c r="J6" s="217"/>
      <c r="K6" s="217"/>
      <c r="L6" s="217"/>
    </row>
    <row r="7" spans="2:12">
      <c r="C7" s="10"/>
      <c r="D7" s="11"/>
      <c r="E7" s="12" t="s">
        <v>220</v>
      </c>
    </row>
    <row r="8" spans="2:12">
      <c r="C8" s="13" t="s">
        <v>221</v>
      </c>
      <c r="D8" s="14"/>
      <c r="E8" s="15"/>
      <c r="I8" s="16" t="s">
        <v>308</v>
      </c>
      <c r="J8" s="16"/>
      <c r="K8" s="16"/>
      <c r="L8" s="16"/>
    </row>
    <row r="9" spans="2:12">
      <c r="C9" s="17" t="s">
        <v>57</v>
      </c>
      <c r="D9" s="14"/>
      <c r="E9" s="18">
        <v>109800</v>
      </c>
      <c r="I9" s="212" t="s">
        <v>223</v>
      </c>
      <c r="J9" s="212"/>
      <c r="K9" s="212"/>
      <c r="L9" s="212"/>
    </row>
    <row r="10" spans="2:12">
      <c r="C10" s="17" t="s">
        <v>224</v>
      </c>
      <c r="D10" s="14"/>
      <c r="E10" s="18">
        <v>68400</v>
      </c>
      <c r="I10" s="218" t="s">
        <v>309</v>
      </c>
      <c r="J10" s="218"/>
      <c r="K10" s="218"/>
      <c r="L10" s="218"/>
    </row>
    <row r="11" spans="2:12">
      <c r="C11" s="17" t="s">
        <v>59</v>
      </c>
      <c r="D11" s="14"/>
      <c r="E11" s="18">
        <v>31800</v>
      </c>
      <c r="I11" s="20" t="s">
        <v>226</v>
      </c>
      <c r="J11" s="21"/>
      <c r="K11" s="21"/>
      <c r="L11" s="21"/>
    </row>
    <row r="12" spans="2:12">
      <c r="C12" s="17" t="s">
        <v>227</v>
      </c>
      <c r="D12" s="14"/>
      <c r="E12" s="18">
        <f>SUM(E9:E11)</f>
        <v>210000</v>
      </c>
    </row>
    <row r="13" spans="2:12" ht="30" customHeight="1">
      <c r="C13" s="229" t="s">
        <v>310</v>
      </c>
      <c r="D13" s="229"/>
      <c r="E13" s="22"/>
      <c r="I13" s="23" t="s">
        <v>229</v>
      </c>
      <c r="J13" s="24" t="s">
        <v>230</v>
      </c>
      <c r="K13" s="24" t="s">
        <v>231</v>
      </c>
      <c r="L13" s="23" t="s">
        <v>232</v>
      </c>
    </row>
    <row r="14" spans="2:12">
      <c r="C14" s="17" t="s">
        <v>233</v>
      </c>
      <c r="D14" s="14"/>
      <c r="E14" s="15">
        <v>900</v>
      </c>
      <c r="F14" s="8" t="s">
        <v>234</v>
      </c>
      <c r="I14" s="25" t="s">
        <v>57</v>
      </c>
      <c r="J14" s="163">
        <v>0</v>
      </c>
      <c r="K14" s="25">
        <f>E14+(E16*D16)</f>
        <v>1220</v>
      </c>
      <c r="L14" s="26">
        <f>J14/K14</f>
        <v>0</v>
      </c>
    </row>
    <row r="15" spans="2:12">
      <c r="C15" s="226" t="s">
        <v>235</v>
      </c>
      <c r="D15" s="227"/>
      <c r="E15" s="228"/>
      <c r="I15" s="25" t="s">
        <v>224</v>
      </c>
      <c r="J15" s="163">
        <v>0</v>
      </c>
      <c r="K15" s="25">
        <f>E14+(E16*D17)</f>
        <v>1140</v>
      </c>
      <c r="L15" s="26">
        <f>J15/K15</f>
        <v>0</v>
      </c>
    </row>
    <row r="16" spans="2:12">
      <c r="C16" s="17" t="s">
        <v>57</v>
      </c>
      <c r="D16" s="27">
        <v>0.8</v>
      </c>
      <c r="E16" s="225">
        <v>400</v>
      </c>
      <c r="I16" s="25" t="s">
        <v>59</v>
      </c>
      <c r="J16" s="163">
        <v>0</v>
      </c>
      <c r="K16" s="25">
        <f>E14+(E16*D18)</f>
        <v>1060</v>
      </c>
      <c r="L16" s="26">
        <f>J16/K16</f>
        <v>0</v>
      </c>
    </row>
    <row r="17" spans="3:14">
      <c r="C17" s="17" t="s">
        <v>224</v>
      </c>
      <c r="D17" s="27">
        <v>0.6</v>
      </c>
      <c r="E17" s="225"/>
      <c r="I17" s="28" t="s">
        <v>236</v>
      </c>
      <c r="J17" s="18">
        <f>SUM(J14:J16)</f>
        <v>0</v>
      </c>
      <c r="K17" s="15"/>
      <c r="L17" s="18">
        <f>SUM(L14:L16)</f>
        <v>0</v>
      </c>
    </row>
    <row r="18" spans="3:14">
      <c r="C18" s="17" t="s">
        <v>59</v>
      </c>
      <c r="D18" s="27">
        <v>0.4</v>
      </c>
      <c r="E18" s="225"/>
      <c r="F18" s="8" t="s">
        <v>234</v>
      </c>
    </row>
    <row r="20" spans="3:14">
      <c r="C20" s="8" t="s">
        <v>237</v>
      </c>
      <c r="I20" s="8" t="s">
        <v>238</v>
      </c>
    </row>
    <row r="21" spans="3:14">
      <c r="C21" s="224" t="s">
        <v>311</v>
      </c>
      <c r="D21" s="224"/>
      <c r="E21" s="224"/>
      <c r="F21" s="224"/>
      <c r="G21" s="224"/>
    </row>
    <row r="22" spans="3:14">
      <c r="C22" s="224"/>
      <c r="D22" s="224"/>
      <c r="E22" s="224"/>
      <c r="F22" s="224"/>
      <c r="G22" s="224"/>
      <c r="I22" s="29" t="s">
        <v>240</v>
      </c>
      <c r="J22" s="30"/>
      <c r="K22" s="31"/>
      <c r="L22" s="63">
        <f>E14*L17</f>
        <v>0</v>
      </c>
    </row>
    <row r="23" spans="3:14">
      <c r="C23" s="15" t="s">
        <v>241</v>
      </c>
      <c r="D23" s="53">
        <v>120000</v>
      </c>
      <c r="E23" s="42"/>
      <c r="I23" s="33"/>
      <c r="L23" s="34"/>
    </row>
    <row r="24" spans="3:14">
      <c r="C24" s="15" t="s">
        <v>242</v>
      </c>
      <c r="D24" s="53">
        <v>180000</v>
      </c>
      <c r="E24" s="42"/>
      <c r="I24" s="33" t="s">
        <v>243</v>
      </c>
      <c r="L24" s="34"/>
    </row>
    <row r="25" spans="3:14">
      <c r="I25" s="33"/>
      <c r="L25" s="34"/>
    </row>
    <row r="26" spans="3:14">
      <c r="I26" s="33" t="s">
        <v>244</v>
      </c>
      <c r="K26" s="38">
        <f>E16*L14*D16</f>
        <v>0</v>
      </c>
      <c r="L26" s="34"/>
      <c r="M26" s="64"/>
      <c r="N26" s="65"/>
    </row>
    <row r="27" spans="3:14">
      <c r="I27" s="33" t="s">
        <v>245</v>
      </c>
      <c r="K27" s="38">
        <f>E16*L15*D17</f>
        <v>0</v>
      </c>
      <c r="L27" s="34"/>
      <c r="M27" s="64"/>
      <c r="N27" s="65"/>
    </row>
    <row r="28" spans="3:14">
      <c r="I28" s="33" t="s">
        <v>246</v>
      </c>
      <c r="K28" s="39">
        <f>E16*L16*D18</f>
        <v>0</v>
      </c>
      <c r="L28" s="34"/>
      <c r="M28" s="64"/>
      <c r="N28" s="65"/>
    </row>
    <row r="29" spans="3:14">
      <c r="I29" s="33"/>
      <c r="L29" s="37">
        <f>SUM(K26:K28)</f>
        <v>0</v>
      </c>
    </row>
    <row r="30" spans="3:14">
      <c r="I30" s="33"/>
      <c r="L30" s="34"/>
    </row>
    <row r="31" spans="3:14">
      <c r="I31" s="35" t="s">
        <v>312</v>
      </c>
      <c r="J31" s="36"/>
      <c r="K31" s="36"/>
      <c r="L31" s="37">
        <f>L22+L29</f>
        <v>0</v>
      </c>
    </row>
    <row r="34" spans="8:14">
      <c r="H34" s="9" t="s">
        <v>248</v>
      </c>
      <c r="I34" s="217" t="s">
        <v>249</v>
      </c>
      <c r="J34" s="217"/>
      <c r="K34" s="217"/>
      <c r="L34" s="217"/>
    </row>
    <row r="36" spans="8:14">
      <c r="I36" s="16" t="s">
        <v>308</v>
      </c>
      <c r="J36" s="16"/>
      <c r="K36" s="16"/>
      <c r="L36" s="16"/>
    </row>
    <row r="37" spans="8:14">
      <c r="I37" s="212" t="s">
        <v>223</v>
      </c>
      <c r="J37" s="212"/>
      <c r="K37" s="212"/>
      <c r="L37" s="212"/>
    </row>
    <row r="38" spans="8:14">
      <c r="I38" s="218" t="s">
        <v>309</v>
      </c>
      <c r="J38" s="218"/>
      <c r="K38" s="218"/>
      <c r="L38" s="218"/>
    </row>
    <row r="39" spans="8:14">
      <c r="I39" s="29" t="s">
        <v>251</v>
      </c>
      <c r="J39" s="40"/>
      <c r="K39" s="41"/>
      <c r="L39" s="154">
        <v>0</v>
      </c>
    </row>
    <row r="40" spans="8:14">
      <c r="I40" s="33" t="s">
        <v>313</v>
      </c>
      <c r="J40" s="9"/>
      <c r="K40" s="42"/>
      <c r="L40" s="37">
        <f>800*L17</f>
        <v>0</v>
      </c>
    </row>
    <row r="41" spans="8:14">
      <c r="I41" s="33" t="s">
        <v>253</v>
      </c>
      <c r="K41" s="42"/>
      <c r="L41" s="43">
        <f>L39-L40</f>
        <v>0</v>
      </c>
    </row>
    <row r="42" spans="8:14">
      <c r="I42" s="33"/>
      <c r="K42" s="42"/>
      <c r="L42" s="43"/>
    </row>
    <row r="43" spans="8:14">
      <c r="I43" s="33" t="s">
        <v>254</v>
      </c>
      <c r="K43" s="42"/>
      <c r="L43" s="43"/>
    </row>
    <row r="44" spans="8:14">
      <c r="I44" s="33" t="s">
        <v>255</v>
      </c>
      <c r="K44" s="155">
        <v>0</v>
      </c>
      <c r="L44" s="43"/>
      <c r="N44" s="45"/>
    </row>
    <row r="45" spans="8:14">
      <c r="I45" s="33" t="s">
        <v>256</v>
      </c>
      <c r="K45" s="156">
        <v>0</v>
      </c>
      <c r="L45" s="43"/>
      <c r="N45" s="45"/>
    </row>
    <row r="46" spans="8:14">
      <c r="I46" s="33"/>
      <c r="K46" s="42"/>
      <c r="L46" s="37">
        <f>SUM(K44:K45)</f>
        <v>0</v>
      </c>
      <c r="N46" s="45"/>
    </row>
    <row r="47" spans="8:14">
      <c r="I47" s="35" t="s">
        <v>257</v>
      </c>
      <c r="J47" s="36"/>
      <c r="K47" s="44"/>
      <c r="L47" s="37">
        <f>L41-L46</f>
        <v>0</v>
      </c>
      <c r="N47" s="45"/>
    </row>
    <row r="48" spans="8:14">
      <c r="N48" s="45"/>
    </row>
    <row r="49" spans="14:14">
      <c r="N49" s="45"/>
    </row>
    <row r="50" spans="14:14">
      <c r="N50" s="45"/>
    </row>
    <row r="51" spans="14:14">
      <c r="N51" s="45"/>
    </row>
    <row r="52" spans="14:14">
      <c r="N52" s="45"/>
    </row>
  </sheetData>
  <mergeCells count="11">
    <mergeCell ref="C15:E15"/>
    <mergeCell ref="C5:E5"/>
    <mergeCell ref="I6:L6"/>
    <mergeCell ref="I9:L9"/>
    <mergeCell ref="I10:L10"/>
    <mergeCell ref="C13:D13"/>
    <mergeCell ref="E16:E18"/>
    <mergeCell ref="C21:G22"/>
    <mergeCell ref="I34:L34"/>
    <mergeCell ref="I37:L37"/>
    <mergeCell ref="I38:L38"/>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E4458-9C98-4DD6-B9B3-26A13BA47F63}">
  <dimension ref="B2:O81"/>
  <sheetViews>
    <sheetView topLeftCell="D1" zoomScale="66" zoomScaleNormal="47" workbookViewId="0">
      <selection activeCell="K93" sqref="K93"/>
    </sheetView>
  </sheetViews>
  <sheetFormatPr defaultColWidth="9.1640625" defaultRowHeight="15.5"/>
  <cols>
    <col min="1" max="1" width="46.83203125" style="8" customWidth="1"/>
    <col min="2" max="2" width="18.25" style="8" customWidth="1"/>
    <col min="3" max="3" width="24" style="8" customWidth="1"/>
    <col min="4" max="4" width="22.58203125" style="8" customWidth="1"/>
    <col min="5" max="5" width="21.75" style="8" customWidth="1"/>
    <col min="6" max="8" width="9.1640625" style="8"/>
    <col min="9" max="9" width="17.58203125" style="8" customWidth="1"/>
    <col min="10" max="10" width="19.4140625" style="8" customWidth="1"/>
    <col min="11" max="11" width="25.1640625" style="8" customWidth="1"/>
    <col min="12" max="12" width="19.75" style="8" bestFit="1" customWidth="1"/>
    <col min="13" max="13" width="23.25" style="8" bestFit="1" customWidth="1"/>
    <col min="14" max="14" width="20.83203125" style="8" bestFit="1" customWidth="1"/>
    <col min="15" max="15" width="26.1640625" style="8" customWidth="1"/>
    <col min="16" max="16384" width="9.1640625" style="8"/>
  </cols>
  <sheetData>
    <row r="2" spans="2:15">
      <c r="B2" s="7"/>
      <c r="C2" s="7"/>
      <c r="D2" s="7"/>
    </row>
    <row r="3" spans="2:15" ht="15.75" customHeight="1">
      <c r="B3" s="7"/>
      <c r="C3" s="7"/>
      <c r="D3" s="7"/>
    </row>
    <row r="4" spans="2:15">
      <c r="B4" s="7"/>
      <c r="C4" s="7"/>
      <c r="D4" s="7"/>
    </row>
    <row r="5" spans="2:15" ht="15.65" customHeight="1">
      <c r="C5" s="230" t="s">
        <v>258</v>
      </c>
      <c r="D5" s="231"/>
      <c r="E5" s="232"/>
    </row>
    <row r="6" spans="2:15" ht="15.65" customHeight="1">
      <c r="C6" s="233"/>
      <c r="D6" s="234"/>
      <c r="E6" s="235"/>
      <c r="I6" s="49" t="s">
        <v>27</v>
      </c>
    </row>
    <row r="8" spans="2:15" ht="31.5" customHeight="1">
      <c r="C8" s="22"/>
      <c r="D8" s="46" t="s">
        <v>259</v>
      </c>
      <c r="E8" s="46" t="s">
        <v>260</v>
      </c>
      <c r="H8" s="9" t="s">
        <v>218</v>
      </c>
      <c r="I8" s="217" t="s">
        <v>219</v>
      </c>
      <c r="J8" s="217"/>
      <c r="K8" s="217"/>
      <c r="L8" s="217"/>
      <c r="M8" s="217"/>
      <c r="N8" s="217"/>
      <c r="O8" s="217"/>
    </row>
    <row r="9" spans="2:15" ht="31">
      <c r="C9" s="47" t="s">
        <v>261</v>
      </c>
      <c r="D9" s="48">
        <v>180000</v>
      </c>
      <c r="E9" s="48"/>
      <c r="I9" s="212" t="s">
        <v>314</v>
      </c>
      <c r="J9" s="212"/>
      <c r="K9" s="212"/>
      <c r="L9" s="212"/>
      <c r="M9" s="212"/>
      <c r="N9" s="212"/>
      <c r="O9" s="212"/>
    </row>
    <row r="10" spans="2:15" ht="31">
      <c r="C10" s="47" t="s">
        <v>264</v>
      </c>
      <c r="D10" s="48">
        <v>150000</v>
      </c>
      <c r="E10" s="48"/>
      <c r="I10" s="212" t="s">
        <v>265</v>
      </c>
      <c r="J10" s="212"/>
      <c r="K10" s="212"/>
      <c r="L10" s="212"/>
      <c r="M10" s="212"/>
      <c r="N10" s="212"/>
      <c r="O10" s="212"/>
    </row>
    <row r="11" spans="2:15" ht="31">
      <c r="C11" s="47" t="s">
        <v>266</v>
      </c>
      <c r="D11" s="48"/>
      <c r="E11" s="48">
        <v>150000</v>
      </c>
      <c r="I11" s="218" t="s">
        <v>309</v>
      </c>
      <c r="J11" s="218"/>
      <c r="K11" s="218"/>
      <c r="L11" s="218"/>
      <c r="M11" s="218"/>
      <c r="N11" s="218"/>
      <c r="O11" s="218"/>
    </row>
    <row r="12" spans="2:15">
      <c r="C12" s="47" t="s">
        <v>267</v>
      </c>
      <c r="D12" s="48"/>
      <c r="E12" s="48">
        <v>135000</v>
      </c>
      <c r="I12" s="49" t="s">
        <v>268</v>
      </c>
      <c r="J12" s="49" t="s">
        <v>269</v>
      </c>
      <c r="O12" s="65" t="s">
        <v>270</v>
      </c>
    </row>
    <row r="13" spans="2:15" ht="31">
      <c r="C13" s="47" t="s">
        <v>271</v>
      </c>
      <c r="D13" s="48">
        <v>30000</v>
      </c>
      <c r="E13" s="48">
        <v>15000</v>
      </c>
      <c r="J13" s="8" t="s">
        <v>272</v>
      </c>
    </row>
    <row r="14" spans="2:15">
      <c r="J14" s="8" t="s">
        <v>273</v>
      </c>
      <c r="O14" s="164"/>
    </row>
    <row r="15" spans="2:15">
      <c r="C15" s="8" t="s">
        <v>315</v>
      </c>
      <c r="J15" s="8" t="s">
        <v>275</v>
      </c>
      <c r="N15" s="164"/>
    </row>
    <row r="16" spans="2:15">
      <c r="C16" s="15"/>
      <c r="D16" s="51" t="s">
        <v>276</v>
      </c>
      <c r="E16" s="51" t="s">
        <v>277</v>
      </c>
      <c r="J16" s="8" t="s">
        <v>278</v>
      </c>
      <c r="N16" s="165"/>
    </row>
    <row r="17" spans="3:15" ht="15.75" customHeight="1">
      <c r="C17" s="15" t="s">
        <v>57</v>
      </c>
      <c r="D17" s="53">
        <v>180000000</v>
      </c>
      <c r="E17" s="53"/>
      <c r="J17" s="8" t="s">
        <v>279</v>
      </c>
    </row>
    <row r="18" spans="3:15">
      <c r="C18" s="15" t="s">
        <v>224</v>
      </c>
      <c r="D18" s="53">
        <v>164640000</v>
      </c>
      <c r="E18" s="53">
        <v>108300000</v>
      </c>
      <c r="J18" s="8" t="s">
        <v>280</v>
      </c>
      <c r="O18" s="164">
        <f>SUM(N15:N16)</f>
        <v>0</v>
      </c>
    </row>
    <row r="19" spans="3:15">
      <c r="C19" s="15" t="s">
        <v>59</v>
      </c>
      <c r="D19" s="53">
        <v>82656000</v>
      </c>
      <c r="E19" s="53">
        <v>91770000</v>
      </c>
    </row>
    <row r="20" spans="3:15">
      <c r="I20" s="49" t="s">
        <v>281</v>
      </c>
      <c r="J20" s="49" t="s">
        <v>282</v>
      </c>
      <c r="K20" s="49"/>
    </row>
    <row r="21" spans="3:15" ht="15.75" customHeight="1">
      <c r="C21" s="224" t="s">
        <v>316</v>
      </c>
      <c r="D21" s="224"/>
      <c r="E21" s="224"/>
      <c r="F21" s="224"/>
      <c r="G21" s="224"/>
      <c r="J21" s="23" t="s">
        <v>284</v>
      </c>
      <c r="K21" s="23" t="s">
        <v>1</v>
      </c>
      <c r="L21" s="23" t="s">
        <v>285</v>
      </c>
      <c r="M21" s="23" t="s">
        <v>286</v>
      </c>
    </row>
    <row r="22" spans="3:15">
      <c r="C22" s="224"/>
      <c r="D22" s="224"/>
      <c r="E22" s="224"/>
      <c r="F22" s="224"/>
      <c r="G22" s="224"/>
      <c r="J22" s="15" t="s">
        <v>57</v>
      </c>
      <c r="K22" s="158">
        <v>0</v>
      </c>
      <c r="L22" s="54">
        <f>N15+(N16*100%)</f>
        <v>0</v>
      </c>
      <c r="M22" s="53" t="e">
        <f>K22/L22</f>
        <v>#DIV/0!</v>
      </c>
    </row>
    <row r="23" spans="3:15">
      <c r="C23" s="224"/>
      <c r="D23" s="224"/>
      <c r="E23" s="224"/>
      <c r="F23" s="224"/>
      <c r="G23" s="224"/>
      <c r="J23" s="15" t="s">
        <v>224</v>
      </c>
      <c r="K23" s="158">
        <v>0</v>
      </c>
      <c r="L23" s="54">
        <f>N15+(N16*60%)</f>
        <v>0</v>
      </c>
      <c r="M23" s="53" t="e">
        <f>K23/L23</f>
        <v>#DIV/0!</v>
      </c>
    </row>
    <row r="24" spans="3:15">
      <c r="C24" s="15" t="s">
        <v>287</v>
      </c>
      <c r="D24" s="53">
        <v>19000000</v>
      </c>
      <c r="E24" s="42"/>
      <c r="J24" s="15" t="s">
        <v>59</v>
      </c>
      <c r="K24" s="158">
        <v>0</v>
      </c>
      <c r="L24" s="54">
        <f>N15+(N16*60%)</f>
        <v>0</v>
      </c>
      <c r="M24" s="53" t="e">
        <f t="shared" ref="M24" si="0">K24/L24</f>
        <v>#DIV/0!</v>
      </c>
    </row>
    <row r="25" spans="3:15">
      <c r="C25" s="15" t="s">
        <v>241</v>
      </c>
      <c r="D25" s="53">
        <v>9000000</v>
      </c>
      <c r="E25" s="42"/>
      <c r="J25" s="15" t="s">
        <v>1</v>
      </c>
      <c r="K25" s="53">
        <f>SUM(K22:K24)</f>
        <v>0</v>
      </c>
      <c r="L25" s="54"/>
      <c r="M25" s="53" t="e">
        <f>SUM(M22:M24)</f>
        <v>#DIV/0!</v>
      </c>
    </row>
    <row r="26" spans="3:15" ht="15.75" customHeight="1">
      <c r="K26" s="42"/>
      <c r="L26" s="55"/>
      <c r="M26" s="42"/>
    </row>
    <row r="28" spans="3:15">
      <c r="I28" s="49" t="s">
        <v>288</v>
      </c>
      <c r="J28" s="49" t="s">
        <v>289</v>
      </c>
      <c r="K28" s="49"/>
      <c r="L28" s="49"/>
    </row>
    <row r="29" spans="3:15">
      <c r="J29" s="29" t="s">
        <v>290</v>
      </c>
      <c r="K29" s="30"/>
      <c r="L29" s="30"/>
      <c r="M29" s="30"/>
      <c r="N29" s="57" t="e">
        <f>N15*M25</f>
        <v>#DIV/0!</v>
      </c>
    </row>
    <row r="30" spans="3:15">
      <c r="J30" s="33" t="s">
        <v>317</v>
      </c>
      <c r="N30" s="34"/>
    </row>
    <row r="31" spans="3:15">
      <c r="J31" s="33" t="s">
        <v>57</v>
      </c>
      <c r="M31" s="8" t="e">
        <f>N16*M22*100%</f>
        <v>#DIV/0!</v>
      </c>
      <c r="N31" s="34"/>
    </row>
    <row r="32" spans="3:15">
      <c r="J32" s="33" t="s">
        <v>224</v>
      </c>
      <c r="M32" s="8" t="e">
        <f>N16*M23*60%</f>
        <v>#DIV/0!</v>
      </c>
      <c r="N32" s="34"/>
    </row>
    <row r="33" spans="9:15">
      <c r="J33" s="33" t="s">
        <v>59</v>
      </c>
      <c r="M33" s="36" t="e">
        <f>N16*M24*60%</f>
        <v>#DIV/0!</v>
      </c>
      <c r="N33" s="34"/>
    </row>
    <row r="34" spans="9:15">
      <c r="J34" s="33"/>
      <c r="N34" s="37" t="e">
        <f>SUM(M31:M33)</f>
        <v>#DIV/0!</v>
      </c>
    </row>
    <row r="35" spans="9:15">
      <c r="J35" s="35" t="s">
        <v>292</v>
      </c>
      <c r="K35" s="36"/>
      <c r="L35" s="36"/>
      <c r="M35" s="36"/>
      <c r="N35" s="37" t="e">
        <f>N29+N34</f>
        <v>#DIV/0!</v>
      </c>
    </row>
    <row r="38" spans="9:15">
      <c r="I38" s="212" t="s">
        <v>314</v>
      </c>
      <c r="J38" s="212"/>
      <c r="K38" s="212"/>
      <c r="L38" s="212"/>
      <c r="M38" s="212"/>
      <c r="N38" s="212"/>
      <c r="O38" s="212"/>
    </row>
    <row r="39" spans="9:15">
      <c r="I39" s="212" t="s">
        <v>293</v>
      </c>
      <c r="J39" s="212"/>
      <c r="K39" s="212"/>
      <c r="L39" s="212"/>
      <c r="M39" s="212"/>
      <c r="N39" s="212"/>
      <c r="O39" s="212"/>
    </row>
    <row r="40" spans="9:15">
      <c r="I40" s="218" t="s">
        <v>309</v>
      </c>
      <c r="J40" s="218"/>
      <c r="K40" s="218"/>
      <c r="L40" s="218"/>
      <c r="M40" s="218"/>
      <c r="N40" s="218"/>
      <c r="O40" s="218"/>
    </row>
    <row r="41" spans="9:15">
      <c r="I41" s="49" t="s">
        <v>268</v>
      </c>
      <c r="J41" s="49" t="s">
        <v>269</v>
      </c>
      <c r="O41" s="8" t="s">
        <v>270</v>
      </c>
    </row>
    <row r="42" spans="9:15" ht="15.75" customHeight="1">
      <c r="J42" s="8" t="s">
        <v>272</v>
      </c>
    </row>
    <row r="43" spans="9:15">
      <c r="J43" s="8" t="s">
        <v>294</v>
      </c>
      <c r="O43" s="164"/>
    </row>
    <row r="44" spans="9:15">
      <c r="J44" s="8" t="s">
        <v>267</v>
      </c>
      <c r="N44" s="164"/>
    </row>
    <row r="45" spans="9:15">
      <c r="J45" s="8" t="s">
        <v>278</v>
      </c>
      <c r="N45" s="165"/>
    </row>
    <row r="46" spans="9:15">
      <c r="J46" s="8" t="s">
        <v>295</v>
      </c>
    </row>
    <row r="47" spans="9:15">
      <c r="J47" s="8" t="s">
        <v>280</v>
      </c>
      <c r="O47" s="164">
        <f>SUM(N44:N45)</f>
        <v>0</v>
      </c>
    </row>
    <row r="49" spans="9:14">
      <c r="I49" s="49" t="s">
        <v>281</v>
      </c>
      <c r="J49" s="49" t="s">
        <v>296</v>
      </c>
      <c r="K49" s="49"/>
    </row>
    <row r="50" spans="9:14">
      <c r="J50" s="23" t="s">
        <v>284</v>
      </c>
      <c r="K50" s="23" t="s">
        <v>1</v>
      </c>
      <c r="L50" s="23" t="s">
        <v>285</v>
      </c>
      <c r="M50" s="23" t="s">
        <v>286</v>
      </c>
    </row>
    <row r="51" spans="9:14">
      <c r="J51" s="15" t="s">
        <v>297</v>
      </c>
      <c r="K51" s="53" t="e">
        <f>N29</f>
        <v>#DIV/0!</v>
      </c>
      <c r="L51" s="54"/>
      <c r="M51" s="56" t="e">
        <f>M25</f>
        <v>#DIV/0!</v>
      </c>
    </row>
    <row r="52" spans="9:14">
      <c r="J52" s="15" t="s">
        <v>224</v>
      </c>
      <c r="K52" s="158">
        <v>0</v>
      </c>
      <c r="L52" s="54">
        <f>N44+(N45*50%)</f>
        <v>0</v>
      </c>
      <c r="M52" s="56" t="e">
        <f t="shared" ref="M52:M53" si="1">K52/L52</f>
        <v>#DIV/0!</v>
      </c>
    </row>
    <row r="53" spans="9:14">
      <c r="J53" s="15" t="s">
        <v>59</v>
      </c>
      <c r="K53" s="158">
        <v>0</v>
      </c>
      <c r="L53" s="54">
        <f>N44+(N45*50%)</f>
        <v>0</v>
      </c>
      <c r="M53" s="56" t="e">
        <f t="shared" si="1"/>
        <v>#DIV/0!</v>
      </c>
    </row>
    <row r="54" spans="9:14">
      <c r="J54" s="15" t="s">
        <v>1</v>
      </c>
      <c r="K54" s="53" t="e">
        <f>SUM(K51:K53)</f>
        <v>#DIV/0!</v>
      </c>
      <c r="L54" s="54"/>
      <c r="M54" s="56" t="e">
        <f>SUM(M51:M53)</f>
        <v>#DIV/0!</v>
      </c>
    </row>
    <row r="56" spans="9:14">
      <c r="I56" s="49" t="s">
        <v>298</v>
      </c>
      <c r="J56" s="49" t="s">
        <v>299</v>
      </c>
    </row>
    <row r="57" spans="9:14">
      <c r="J57" s="29" t="s">
        <v>300</v>
      </c>
      <c r="K57" s="30"/>
      <c r="L57" s="30"/>
      <c r="M57" s="30"/>
      <c r="N57" s="66" t="e">
        <f>N44*M54</f>
        <v>#DIV/0!</v>
      </c>
    </row>
    <row r="58" spans="9:14">
      <c r="J58" s="33"/>
      <c r="N58" s="34"/>
    </row>
    <row r="59" spans="9:14">
      <c r="J59" s="33" t="s">
        <v>301</v>
      </c>
      <c r="N59" s="34"/>
    </row>
    <row r="60" spans="9:14">
      <c r="J60" s="33" t="s">
        <v>302</v>
      </c>
      <c r="M60" s="8" t="e">
        <f>N45*M25</f>
        <v>#DIV/0!</v>
      </c>
      <c r="N60" s="34"/>
    </row>
    <row r="61" spans="9:14">
      <c r="J61" s="33" t="s">
        <v>224</v>
      </c>
      <c r="M61" s="8" t="e">
        <f>N45*M52*50%</f>
        <v>#DIV/0!</v>
      </c>
      <c r="N61" s="34"/>
    </row>
    <row r="62" spans="9:14">
      <c r="J62" s="33" t="s">
        <v>59</v>
      </c>
      <c r="M62" s="36" t="e">
        <f>N45*M53*50%</f>
        <v>#DIV/0!</v>
      </c>
      <c r="N62" s="34"/>
    </row>
    <row r="63" spans="9:14">
      <c r="J63" s="33"/>
      <c r="N63" s="37" t="e">
        <f>SUM(M60:M62)</f>
        <v>#DIV/0!</v>
      </c>
    </row>
    <row r="64" spans="9:14">
      <c r="J64" s="35" t="s">
        <v>292</v>
      </c>
      <c r="K64" s="36"/>
      <c r="L64" s="36"/>
      <c r="M64" s="36"/>
      <c r="N64" s="37" t="e">
        <f>N57+N63</f>
        <v>#DIV/0!</v>
      </c>
    </row>
    <row r="67" spans="8:13">
      <c r="H67" s="9" t="s">
        <v>248</v>
      </c>
      <c r="I67" s="217" t="s">
        <v>249</v>
      </c>
      <c r="J67" s="217"/>
      <c r="K67" s="217"/>
      <c r="L67" s="217"/>
      <c r="M67" s="217"/>
    </row>
    <row r="69" spans="8:13">
      <c r="I69" s="212" t="s">
        <v>314</v>
      </c>
      <c r="J69" s="212"/>
      <c r="K69" s="212"/>
      <c r="L69" s="212"/>
      <c r="M69" s="212"/>
    </row>
    <row r="70" spans="8:13">
      <c r="I70" s="212" t="s">
        <v>249</v>
      </c>
      <c r="J70" s="212"/>
      <c r="K70" s="212"/>
      <c r="L70" s="212"/>
      <c r="M70" s="212"/>
    </row>
    <row r="71" spans="8:13">
      <c r="I71" s="218" t="s">
        <v>309</v>
      </c>
      <c r="J71" s="218"/>
      <c r="K71" s="218"/>
      <c r="L71" s="218"/>
      <c r="M71" s="218"/>
    </row>
    <row r="72" spans="8:13">
      <c r="I72" s="29" t="s">
        <v>304</v>
      </c>
      <c r="J72" s="30"/>
      <c r="K72" s="57"/>
      <c r="L72" s="58"/>
      <c r="M72" s="154">
        <v>0</v>
      </c>
    </row>
    <row r="73" spans="8:13">
      <c r="I73" s="33" t="s">
        <v>318</v>
      </c>
      <c r="K73" s="34"/>
      <c r="L73" s="59"/>
      <c r="M73" s="61" t="e">
        <f>80000*M54</f>
        <v>#DIV/0!</v>
      </c>
    </row>
    <row r="74" spans="8:13">
      <c r="I74" s="33"/>
      <c r="K74" s="34"/>
      <c r="L74" s="59"/>
      <c r="M74" s="43"/>
    </row>
    <row r="75" spans="8:13">
      <c r="I75" s="33" t="s">
        <v>253</v>
      </c>
      <c r="K75" s="34"/>
      <c r="L75" s="67"/>
      <c r="M75" s="59" t="e">
        <f>M72-M73</f>
        <v>#DIV/0!</v>
      </c>
    </row>
    <row r="76" spans="8:13">
      <c r="I76" s="33" t="s">
        <v>306</v>
      </c>
      <c r="K76" s="34"/>
      <c r="L76" s="59"/>
      <c r="M76" s="43"/>
    </row>
    <row r="77" spans="8:13">
      <c r="I77" s="33" t="s">
        <v>307</v>
      </c>
      <c r="K77" s="34"/>
      <c r="L77" s="161">
        <v>0</v>
      </c>
      <c r="M77" s="43"/>
    </row>
    <row r="78" spans="8:13">
      <c r="I78" s="33" t="s">
        <v>241</v>
      </c>
      <c r="K78" s="34"/>
      <c r="L78" s="162">
        <v>0</v>
      </c>
      <c r="M78" s="43"/>
    </row>
    <row r="79" spans="8:13">
      <c r="I79" s="33"/>
      <c r="K79" s="34"/>
      <c r="L79" s="59"/>
      <c r="M79" s="37">
        <f>SUM(L77:L78)</f>
        <v>0</v>
      </c>
    </row>
    <row r="80" spans="8:13">
      <c r="I80" s="35" t="s">
        <v>257</v>
      </c>
      <c r="J80" s="36"/>
      <c r="K80" s="62"/>
      <c r="L80" s="61"/>
      <c r="M80" s="37" t="e">
        <f>M75-M79</f>
        <v>#DIV/0!</v>
      </c>
    </row>
    <row r="81" spans="11:12">
      <c r="K81" s="42"/>
      <c r="L81" s="42"/>
    </row>
  </sheetData>
  <mergeCells count="13">
    <mergeCell ref="C21:G23"/>
    <mergeCell ref="C5:E6"/>
    <mergeCell ref="I8:O8"/>
    <mergeCell ref="I9:O9"/>
    <mergeCell ref="I10:O10"/>
    <mergeCell ref="I11:O11"/>
    <mergeCell ref="I71:M71"/>
    <mergeCell ref="I38:O38"/>
    <mergeCell ref="I39:O39"/>
    <mergeCell ref="I40:O40"/>
    <mergeCell ref="I67:M67"/>
    <mergeCell ref="I69:M69"/>
    <mergeCell ref="I70:M70"/>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4DCCD-1695-4D7E-9F69-201B7129D2D4}">
  <dimension ref="A1:N42"/>
  <sheetViews>
    <sheetView zoomScale="70" zoomScaleNormal="70" workbookViewId="0">
      <selection activeCell="F9" sqref="F9"/>
    </sheetView>
  </sheetViews>
  <sheetFormatPr defaultColWidth="8.75" defaultRowHeight="15.5"/>
  <cols>
    <col min="1" max="1" width="46.83203125" style="69" customWidth="1"/>
    <col min="2" max="2" width="16.4140625" style="69" customWidth="1"/>
    <col min="3" max="3" width="43.25" style="69" customWidth="1"/>
    <col min="4" max="4" width="19.1640625" style="69" customWidth="1"/>
    <col min="5" max="5" width="19.75" style="69" customWidth="1"/>
    <col min="6" max="6" width="8.75" style="69"/>
    <col min="7" max="7" width="13" style="69" customWidth="1"/>
    <col min="8" max="8" width="5.1640625" style="69" customWidth="1"/>
    <col min="9" max="9" width="23.1640625" style="69" customWidth="1"/>
    <col min="10" max="10" width="20.25" style="69" customWidth="1"/>
    <col min="11" max="11" width="26.75" style="69" customWidth="1"/>
    <col min="12" max="12" width="26" style="69" customWidth="1"/>
    <col min="13" max="13" width="26.1640625" style="69" customWidth="1"/>
    <col min="14" max="16384" width="8.75" style="69"/>
  </cols>
  <sheetData>
    <row r="1" spans="3:14" ht="21.65" customHeight="1">
      <c r="C1" s="242" t="s">
        <v>319</v>
      </c>
      <c r="D1" s="243"/>
      <c r="E1" s="244"/>
      <c r="F1" s="68"/>
      <c r="G1" s="68"/>
      <c r="H1" s="245" t="s">
        <v>27</v>
      </c>
      <c r="I1" s="245"/>
      <c r="J1" s="245"/>
      <c r="K1" s="245"/>
      <c r="L1" s="245"/>
      <c r="M1" s="245"/>
    </row>
    <row r="2" spans="3:14">
      <c r="C2" s="28" t="s">
        <v>320</v>
      </c>
      <c r="D2" s="70" t="s">
        <v>321</v>
      </c>
      <c r="E2" s="28" t="s">
        <v>236</v>
      </c>
      <c r="H2" s="213" t="s">
        <v>322</v>
      </c>
      <c r="I2" s="213"/>
      <c r="J2" s="213"/>
      <c r="K2" s="213"/>
      <c r="L2" s="213"/>
      <c r="M2" s="213"/>
    </row>
    <row r="3" spans="3:14">
      <c r="C3" s="71" t="s">
        <v>323</v>
      </c>
      <c r="D3" s="25"/>
      <c r="E3" s="72">
        <v>20000000</v>
      </c>
      <c r="K3" s="73" t="s">
        <v>324</v>
      </c>
      <c r="L3" s="73" t="s">
        <v>97</v>
      </c>
    </row>
    <row r="4" spans="3:14">
      <c r="C4" s="71" t="s">
        <v>325</v>
      </c>
      <c r="D4" s="25"/>
      <c r="E4" s="72">
        <v>15750000</v>
      </c>
      <c r="H4" s="246" t="s">
        <v>326</v>
      </c>
      <c r="I4" s="246"/>
      <c r="J4" s="246"/>
      <c r="K4" s="166">
        <v>0</v>
      </c>
      <c r="L4" s="167">
        <v>0</v>
      </c>
    </row>
    <row r="5" spans="3:14">
      <c r="C5" s="71" t="s">
        <v>327</v>
      </c>
      <c r="D5" s="25" t="s">
        <v>328</v>
      </c>
      <c r="E5" s="72">
        <v>6000000</v>
      </c>
      <c r="H5" s="246" t="s">
        <v>329</v>
      </c>
      <c r="I5" s="246"/>
      <c r="J5" s="246"/>
      <c r="K5" s="168">
        <v>0</v>
      </c>
      <c r="L5" s="169">
        <v>0</v>
      </c>
    </row>
    <row r="6" spans="3:14">
      <c r="C6" s="71" t="s">
        <v>330</v>
      </c>
      <c r="D6" s="25" t="s">
        <v>331</v>
      </c>
      <c r="E6" s="72">
        <v>1700000</v>
      </c>
      <c r="H6" s="213" t="s">
        <v>332</v>
      </c>
      <c r="I6" s="213"/>
      <c r="J6" s="213"/>
      <c r="K6" s="76">
        <f>SUM(K4+K5)</f>
        <v>0</v>
      </c>
      <c r="L6" s="76">
        <f>SUM(L4+L5)</f>
        <v>0</v>
      </c>
    </row>
    <row r="7" spans="3:14">
      <c r="C7" s="71" t="s">
        <v>333</v>
      </c>
      <c r="D7" s="25" t="s">
        <v>328</v>
      </c>
      <c r="E7" s="72">
        <v>2100000</v>
      </c>
    </row>
    <row r="8" spans="3:14">
      <c r="C8" s="71" t="s">
        <v>334</v>
      </c>
      <c r="D8" s="25" t="s">
        <v>328</v>
      </c>
      <c r="E8" s="72">
        <v>1650000</v>
      </c>
      <c r="H8" s="213" t="s">
        <v>335</v>
      </c>
      <c r="I8" s="213"/>
      <c r="J8" s="213"/>
      <c r="K8" s="213"/>
      <c r="L8" s="213"/>
      <c r="M8" s="213"/>
      <c r="N8" s="8"/>
    </row>
    <row r="9" spans="3:14">
      <c r="C9" s="71" t="s">
        <v>336</v>
      </c>
      <c r="D9" s="25" t="s">
        <v>328</v>
      </c>
      <c r="E9" s="72">
        <v>920000</v>
      </c>
      <c r="H9" s="69" t="s">
        <v>337</v>
      </c>
    </row>
    <row r="10" spans="3:14">
      <c r="C10" s="71" t="s">
        <v>336</v>
      </c>
      <c r="D10" s="25" t="s">
        <v>331</v>
      </c>
      <c r="E10" s="72">
        <v>680000</v>
      </c>
      <c r="H10" s="238" t="s">
        <v>338</v>
      </c>
      <c r="I10" s="238"/>
      <c r="J10" s="236" t="s">
        <v>339</v>
      </c>
      <c r="K10" s="236"/>
      <c r="L10" s="236"/>
      <c r="M10" s="74">
        <f>K4/24000</f>
        <v>0</v>
      </c>
      <c r="N10" s="69" t="s">
        <v>340</v>
      </c>
    </row>
    <row r="11" spans="3:14">
      <c r="C11" s="71" t="s">
        <v>341</v>
      </c>
      <c r="D11" s="25" t="s">
        <v>331</v>
      </c>
      <c r="E11" s="72">
        <v>1550000</v>
      </c>
      <c r="H11" s="238" t="s">
        <v>342</v>
      </c>
      <c r="I11" s="238"/>
      <c r="J11" s="236" t="s">
        <v>343</v>
      </c>
      <c r="K11" s="236"/>
      <c r="L11" s="236"/>
      <c r="M11" s="75">
        <f>K5/24000</f>
        <v>0</v>
      </c>
      <c r="N11" s="69" t="s">
        <v>340</v>
      </c>
    </row>
    <row r="12" spans="3:14">
      <c r="C12" s="71" t="s">
        <v>344</v>
      </c>
      <c r="D12" s="25" t="s">
        <v>328</v>
      </c>
      <c r="E12" s="72">
        <v>1300000</v>
      </c>
      <c r="H12" s="236" t="s">
        <v>345</v>
      </c>
      <c r="I12" s="236"/>
      <c r="J12" s="236"/>
      <c r="K12" s="236"/>
      <c r="L12" s="236"/>
      <c r="M12" s="74">
        <f>SUM(M10:M11)</f>
        <v>0</v>
      </c>
      <c r="N12" s="69" t="s">
        <v>340</v>
      </c>
    </row>
    <row r="13" spans="3:14">
      <c r="C13" s="71" t="s">
        <v>346</v>
      </c>
      <c r="D13" s="25" t="s">
        <v>328</v>
      </c>
      <c r="E13" s="72">
        <v>3500000</v>
      </c>
    </row>
    <row r="14" spans="3:14">
      <c r="C14" s="71" t="s">
        <v>346</v>
      </c>
      <c r="D14" s="25" t="s">
        <v>331</v>
      </c>
      <c r="E14" s="72">
        <v>5250000</v>
      </c>
      <c r="H14" s="237" t="s">
        <v>347</v>
      </c>
      <c r="I14" s="237"/>
      <c r="J14" s="237"/>
      <c r="K14" s="237"/>
      <c r="L14" s="237"/>
      <c r="M14" s="237"/>
      <c r="N14" s="237"/>
    </row>
    <row r="15" spans="3:14">
      <c r="C15" s="71" t="s">
        <v>348</v>
      </c>
      <c r="D15" s="25" t="s">
        <v>331</v>
      </c>
      <c r="E15" s="72">
        <v>2700000</v>
      </c>
      <c r="H15" s="238" t="s">
        <v>338</v>
      </c>
      <c r="I15" s="238"/>
      <c r="J15" s="236" t="s">
        <v>349</v>
      </c>
      <c r="K15" s="236"/>
      <c r="L15" s="236"/>
      <c r="M15" s="78">
        <f>K4/E3</f>
        <v>0</v>
      </c>
    </row>
    <row r="16" spans="3:14">
      <c r="H16" s="238" t="s">
        <v>342</v>
      </c>
      <c r="I16" s="238"/>
      <c r="J16" s="236" t="s">
        <v>350</v>
      </c>
      <c r="K16" s="236"/>
      <c r="L16" s="236"/>
      <c r="M16" s="79">
        <f>K5/E3</f>
        <v>0</v>
      </c>
    </row>
    <row r="17" spans="3:14" ht="14.15" customHeight="1">
      <c r="C17" s="239" t="s">
        <v>351</v>
      </c>
      <c r="D17" s="240"/>
      <c r="E17" s="241"/>
      <c r="H17" s="236" t="s">
        <v>345</v>
      </c>
      <c r="I17" s="236"/>
      <c r="J17" s="236"/>
      <c r="K17" s="236"/>
      <c r="L17" s="236"/>
      <c r="M17" s="78">
        <f>SUM(M15:M16)</f>
        <v>0</v>
      </c>
    </row>
    <row r="18" spans="3:14">
      <c r="C18" s="28" t="s">
        <v>320</v>
      </c>
      <c r="D18" s="70" t="s">
        <v>321</v>
      </c>
      <c r="E18" s="28" t="s">
        <v>236</v>
      </c>
    </row>
    <row r="19" spans="3:14">
      <c r="C19" s="71" t="s">
        <v>323</v>
      </c>
      <c r="D19" s="25"/>
      <c r="E19" s="72">
        <v>21500000</v>
      </c>
      <c r="H19" s="237" t="s">
        <v>352</v>
      </c>
      <c r="I19" s="237"/>
      <c r="J19" s="237"/>
      <c r="K19" s="237"/>
      <c r="L19" s="237"/>
      <c r="M19" s="237"/>
    </row>
    <row r="20" spans="3:14">
      <c r="C20" s="71" t="s">
        <v>325</v>
      </c>
      <c r="D20" s="25"/>
      <c r="E20" s="72">
        <v>17000000</v>
      </c>
      <c r="H20" s="238" t="s">
        <v>338</v>
      </c>
      <c r="I20" s="238"/>
      <c r="J20" s="238" t="s">
        <v>353</v>
      </c>
      <c r="K20" s="238"/>
      <c r="L20" s="238"/>
      <c r="M20" s="78">
        <f>K4/E4</f>
        <v>0</v>
      </c>
    </row>
    <row r="21" spans="3:14">
      <c r="C21" s="71" t="s">
        <v>327</v>
      </c>
      <c r="D21" s="25" t="s">
        <v>328</v>
      </c>
      <c r="E21" s="72">
        <v>5300000</v>
      </c>
      <c r="H21" s="238" t="s">
        <v>342</v>
      </c>
      <c r="I21" s="238"/>
      <c r="J21" s="238" t="s">
        <v>354</v>
      </c>
      <c r="K21" s="238"/>
      <c r="L21" s="238"/>
      <c r="M21" s="79">
        <f>K5/E4</f>
        <v>0</v>
      </c>
    </row>
    <row r="22" spans="3:14">
      <c r="C22" s="71" t="s">
        <v>330</v>
      </c>
      <c r="D22" s="25" t="s">
        <v>331</v>
      </c>
      <c r="E22" s="72">
        <v>1950000</v>
      </c>
      <c r="H22" s="236" t="s">
        <v>345</v>
      </c>
      <c r="I22" s="236"/>
      <c r="J22" s="236"/>
      <c r="K22" s="236"/>
      <c r="L22" s="236"/>
      <c r="M22" s="78">
        <f>SUM(M20:M21)</f>
        <v>0</v>
      </c>
    </row>
    <row r="23" spans="3:14">
      <c r="C23" s="71" t="s">
        <v>333</v>
      </c>
      <c r="D23" s="25" t="s">
        <v>328</v>
      </c>
      <c r="E23" s="72">
        <v>2250000</v>
      </c>
    </row>
    <row r="24" spans="3:14">
      <c r="C24" s="71" t="s">
        <v>334</v>
      </c>
      <c r="D24" s="25" t="s">
        <v>328</v>
      </c>
      <c r="E24" s="72">
        <v>2000000</v>
      </c>
      <c r="H24" s="237" t="s">
        <v>355</v>
      </c>
      <c r="I24" s="237"/>
      <c r="J24" s="237"/>
      <c r="K24" s="237"/>
      <c r="L24" s="237"/>
      <c r="M24" s="237"/>
      <c r="N24" s="237"/>
    </row>
    <row r="25" spans="3:14">
      <c r="C25" s="71" t="s">
        <v>336</v>
      </c>
      <c r="D25" s="25" t="s">
        <v>328</v>
      </c>
      <c r="E25" s="72">
        <v>865000</v>
      </c>
      <c r="H25" s="238" t="s">
        <v>338</v>
      </c>
      <c r="I25" s="238"/>
      <c r="J25" s="236" t="s">
        <v>356</v>
      </c>
      <c r="K25" s="236"/>
      <c r="L25" s="236"/>
      <c r="M25" s="74">
        <f>K4/30000</f>
        <v>0</v>
      </c>
      <c r="N25" s="69" t="s">
        <v>357</v>
      </c>
    </row>
    <row r="26" spans="3:14">
      <c r="C26" s="71" t="s">
        <v>336</v>
      </c>
      <c r="D26" s="25" t="s">
        <v>331</v>
      </c>
      <c r="E26" s="72">
        <v>600000</v>
      </c>
      <c r="H26" s="238" t="s">
        <v>342</v>
      </c>
      <c r="I26" s="238"/>
      <c r="J26" s="236" t="s">
        <v>358</v>
      </c>
      <c r="K26" s="236"/>
      <c r="L26" s="236"/>
      <c r="M26" s="75">
        <f>K5/30000</f>
        <v>0</v>
      </c>
      <c r="N26" s="69" t="s">
        <v>357</v>
      </c>
    </row>
    <row r="27" spans="3:14">
      <c r="C27" s="71" t="s">
        <v>341</v>
      </c>
      <c r="D27" s="25" t="s">
        <v>331</v>
      </c>
      <c r="E27" s="72">
        <v>1650000</v>
      </c>
      <c r="H27" s="236" t="s">
        <v>345</v>
      </c>
      <c r="I27" s="236"/>
      <c r="J27" s="236"/>
      <c r="K27" s="236"/>
      <c r="L27" s="236"/>
      <c r="M27" s="74">
        <f>SUM(M25:M26)</f>
        <v>0</v>
      </c>
      <c r="N27" s="69" t="s">
        <v>357</v>
      </c>
    </row>
    <row r="28" spans="3:14">
      <c r="C28" s="71" t="s">
        <v>344</v>
      </c>
      <c r="D28" s="25" t="s">
        <v>328</v>
      </c>
      <c r="E28" s="72">
        <v>900000</v>
      </c>
      <c r="M28" s="74"/>
    </row>
    <row r="29" spans="3:14">
      <c r="C29" s="71" t="s">
        <v>346</v>
      </c>
      <c r="D29" s="25" t="s">
        <v>328</v>
      </c>
      <c r="E29" s="72">
        <v>5500000</v>
      </c>
      <c r="H29" s="237" t="s">
        <v>359</v>
      </c>
      <c r="I29" s="237"/>
      <c r="J29" s="237"/>
      <c r="K29" s="237"/>
      <c r="L29" s="237"/>
      <c r="M29" s="74"/>
    </row>
    <row r="30" spans="3:14">
      <c r="C30" s="71" t="s">
        <v>346</v>
      </c>
      <c r="D30" s="25" t="s">
        <v>331</v>
      </c>
      <c r="E30" s="72">
        <v>3250000</v>
      </c>
      <c r="H30" s="238" t="s">
        <v>338</v>
      </c>
      <c r="I30" s="238"/>
      <c r="J30" s="236" t="s">
        <v>360</v>
      </c>
      <c r="K30" s="236"/>
      <c r="L30" s="236"/>
      <c r="M30" s="74">
        <f>K4/240000</f>
        <v>0</v>
      </c>
      <c r="N30" s="69" t="s">
        <v>361</v>
      </c>
    </row>
    <row r="31" spans="3:14">
      <c r="C31" s="71" t="s">
        <v>348</v>
      </c>
      <c r="D31" s="25" t="s">
        <v>331</v>
      </c>
      <c r="E31" s="72">
        <v>2600000</v>
      </c>
      <c r="H31" s="238" t="s">
        <v>342</v>
      </c>
      <c r="I31" s="238"/>
      <c r="J31" s="236" t="s">
        <v>362</v>
      </c>
      <c r="K31" s="236"/>
      <c r="L31" s="236"/>
      <c r="M31" s="75">
        <f>K5/240000</f>
        <v>0</v>
      </c>
      <c r="N31" s="69" t="s">
        <v>361</v>
      </c>
    </row>
    <row r="32" spans="3:14">
      <c r="H32" s="236" t="s">
        <v>345</v>
      </c>
      <c r="I32" s="236"/>
      <c r="J32" s="236"/>
      <c r="K32" s="236"/>
      <c r="L32" s="236"/>
      <c r="M32" s="74">
        <f>SUM(M30:M31)</f>
        <v>0</v>
      </c>
      <c r="N32" s="69" t="s">
        <v>361</v>
      </c>
    </row>
    <row r="33" spans="1:3" ht="28.5" customHeight="1">
      <c r="A33" s="7"/>
      <c r="B33" s="7"/>
      <c r="C33" s="7"/>
    </row>
    <row r="34" spans="1:3">
      <c r="A34" s="7"/>
      <c r="B34" s="7"/>
      <c r="C34" s="7"/>
    </row>
    <row r="36" spans="1:3" ht="14.5" customHeight="1">
      <c r="A36" s="7"/>
      <c r="B36" s="7"/>
      <c r="C36" s="7"/>
    </row>
    <row r="37" spans="1:3" ht="14.5" customHeight="1">
      <c r="A37" s="7"/>
      <c r="B37" s="7"/>
      <c r="C37" s="7"/>
    </row>
    <row r="38" spans="1:3" ht="14.5" customHeight="1">
      <c r="A38" s="7"/>
      <c r="B38" s="7"/>
      <c r="C38" s="7"/>
    </row>
    <row r="39" spans="1:3" ht="14.5" customHeight="1">
      <c r="A39" s="7"/>
      <c r="B39" s="7"/>
      <c r="C39" s="7"/>
    </row>
    <row r="40" spans="1:3" ht="14.5" customHeight="1">
      <c r="A40" s="7"/>
      <c r="B40" s="7"/>
      <c r="C40" s="7"/>
    </row>
    <row r="41" spans="1:3" ht="14.5" customHeight="1">
      <c r="A41" s="7"/>
      <c r="B41" s="7"/>
      <c r="C41" s="7"/>
    </row>
    <row r="42" spans="1:3">
      <c r="A42" s="7"/>
      <c r="B42" s="7"/>
      <c r="C42" s="7"/>
    </row>
  </sheetData>
  <mergeCells count="37">
    <mergeCell ref="H6:J6"/>
    <mergeCell ref="C1:E1"/>
    <mergeCell ref="H1:M1"/>
    <mergeCell ref="H2:M2"/>
    <mergeCell ref="H4:J4"/>
    <mergeCell ref="H5:J5"/>
    <mergeCell ref="C17:E17"/>
    <mergeCell ref="H17:L17"/>
    <mergeCell ref="H8:M8"/>
    <mergeCell ref="H10:I10"/>
    <mergeCell ref="J10:L10"/>
    <mergeCell ref="H11:I11"/>
    <mergeCell ref="J11:L11"/>
    <mergeCell ref="H12:L12"/>
    <mergeCell ref="H22:L22"/>
    <mergeCell ref="H14:N14"/>
    <mergeCell ref="H15:I15"/>
    <mergeCell ref="J15:L15"/>
    <mergeCell ref="H16:I16"/>
    <mergeCell ref="J16:L16"/>
    <mergeCell ref="H19:M19"/>
    <mergeCell ref="H20:I20"/>
    <mergeCell ref="J20:L20"/>
    <mergeCell ref="H21:I21"/>
    <mergeCell ref="J21:L21"/>
    <mergeCell ref="H32:L32"/>
    <mergeCell ref="H24:N24"/>
    <mergeCell ref="H25:I25"/>
    <mergeCell ref="J25:L25"/>
    <mergeCell ref="H26:I26"/>
    <mergeCell ref="J26:L26"/>
    <mergeCell ref="H27:L27"/>
    <mergeCell ref="H29:L29"/>
    <mergeCell ref="H30:I30"/>
    <mergeCell ref="J30:L30"/>
    <mergeCell ref="H31:I31"/>
    <mergeCell ref="J31:L3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1A6BB-EE4E-4678-94CE-A93E7C1ED004}">
  <dimension ref="C1:P35"/>
  <sheetViews>
    <sheetView topLeftCell="A13" zoomScale="71" zoomScaleNormal="71" workbookViewId="0">
      <selection activeCell="F26" sqref="F26"/>
    </sheetView>
  </sheetViews>
  <sheetFormatPr defaultColWidth="8.75" defaultRowHeight="15.5"/>
  <cols>
    <col min="1" max="1" width="46.4140625" style="69" customWidth="1"/>
    <col min="2" max="2" width="29.83203125" style="69" bestFit="1" customWidth="1"/>
    <col min="3" max="3" width="13.1640625" style="69" customWidth="1"/>
    <col min="4" max="4" width="17.1640625" style="69" customWidth="1"/>
    <col min="5" max="5" width="40.25" style="69" customWidth="1"/>
    <col min="6" max="6" width="27.25" style="69" customWidth="1"/>
    <col min="7" max="7" width="19.25" style="69" customWidth="1"/>
    <col min="8" max="9" width="8.75" style="69"/>
    <col min="10" max="10" width="9.58203125" style="69" customWidth="1"/>
    <col min="11" max="11" width="18.4140625" style="69" customWidth="1"/>
    <col min="12" max="12" width="18.1640625" style="69" customWidth="1"/>
    <col min="13" max="13" width="30" style="69" customWidth="1"/>
    <col min="14" max="14" width="23.58203125" style="69" customWidth="1"/>
    <col min="15" max="15" width="28.75" style="69" customWidth="1"/>
    <col min="16" max="16" width="34" style="69" customWidth="1"/>
    <col min="17" max="25" width="8.75" style="69"/>
    <col min="26" max="26" width="8.83203125" style="69" bestFit="1" customWidth="1"/>
    <col min="27" max="28" width="8.75" style="69"/>
    <col min="29" max="29" width="19" style="69" bestFit="1" customWidth="1"/>
    <col min="30" max="35" width="8.75" style="69"/>
    <col min="36" max="36" width="19" style="69" bestFit="1" customWidth="1"/>
    <col min="37" max="37" width="19.25" style="69" bestFit="1" customWidth="1"/>
    <col min="38" max="38" width="19" style="69" bestFit="1" customWidth="1"/>
    <col min="39" max="16384" width="8.75" style="69"/>
  </cols>
  <sheetData>
    <row r="1" spans="3:15" ht="15" customHeight="1"/>
    <row r="2" spans="3:15">
      <c r="C2" s="68"/>
      <c r="D2" s="190" t="s">
        <v>363</v>
      </c>
      <c r="E2" s="190"/>
      <c r="F2" s="190"/>
      <c r="G2" s="190"/>
      <c r="J2" s="254" t="s">
        <v>27</v>
      </c>
      <c r="K2" s="254"/>
      <c r="L2" s="254"/>
      <c r="M2" s="254"/>
      <c r="N2" s="254"/>
      <c r="O2" s="254"/>
    </row>
    <row r="3" spans="3:15">
      <c r="D3" s="190" t="s">
        <v>364</v>
      </c>
      <c r="E3" s="190"/>
      <c r="F3" s="190"/>
      <c r="G3" s="190"/>
      <c r="J3" s="69" t="s">
        <v>365</v>
      </c>
    </row>
    <row r="4" spans="3:15">
      <c r="D4" s="255" t="s">
        <v>366</v>
      </c>
      <c r="E4" s="255"/>
      <c r="F4" s="255"/>
      <c r="G4" s="255"/>
      <c r="J4" s="69" t="s">
        <v>367</v>
      </c>
    </row>
    <row r="5" spans="3:15">
      <c r="D5" s="24" t="s">
        <v>368</v>
      </c>
      <c r="E5" s="23" t="s">
        <v>369</v>
      </c>
      <c r="F5" s="24" t="s">
        <v>370</v>
      </c>
      <c r="G5" s="23" t="s">
        <v>1</v>
      </c>
      <c r="J5" s="246" t="s">
        <v>371</v>
      </c>
      <c r="K5" s="246"/>
      <c r="L5" s="246"/>
      <c r="M5" s="246"/>
      <c r="N5" s="81">
        <f>SUM(O6:O12)</f>
        <v>0</v>
      </c>
      <c r="O5" s="81"/>
    </row>
    <row r="6" spans="3:15">
      <c r="D6" s="82">
        <v>5201</v>
      </c>
      <c r="E6" s="71" t="s">
        <v>372</v>
      </c>
      <c r="F6" s="25" t="s">
        <v>328</v>
      </c>
      <c r="G6" s="72">
        <v>1250000</v>
      </c>
      <c r="J6" s="247" t="s">
        <v>373</v>
      </c>
      <c r="K6" s="247"/>
      <c r="L6" s="247"/>
      <c r="M6" s="247"/>
      <c r="N6" s="81"/>
      <c r="O6" s="170">
        <v>0</v>
      </c>
    </row>
    <row r="7" spans="3:15">
      <c r="D7" s="82">
        <v>5202</v>
      </c>
      <c r="E7" s="71" t="s">
        <v>374</v>
      </c>
      <c r="F7" s="25" t="s">
        <v>328</v>
      </c>
      <c r="G7" s="72">
        <v>1550000</v>
      </c>
      <c r="J7" s="247" t="s">
        <v>375</v>
      </c>
      <c r="K7" s="247"/>
      <c r="L7" s="247"/>
      <c r="M7" s="247"/>
      <c r="N7" s="81"/>
      <c r="O7" s="170">
        <v>0</v>
      </c>
    </row>
    <row r="8" spans="3:15">
      <c r="D8" s="82">
        <v>5203</v>
      </c>
      <c r="E8" s="71" t="s">
        <v>376</v>
      </c>
      <c r="F8" s="25" t="s">
        <v>328</v>
      </c>
      <c r="G8" s="72">
        <v>850000</v>
      </c>
      <c r="J8" s="247" t="s">
        <v>82</v>
      </c>
      <c r="K8" s="247"/>
      <c r="L8" s="247"/>
      <c r="M8" s="247"/>
      <c r="N8" s="81"/>
      <c r="O8" s="170">
        <v>0</v>
      </c>
    </row>
    <row r="9" spans="3:15">
      <c r="D9" s="248">
        <v>5204</v>
      </c>
      <c r="E9" s="250" t="s">
        <v>377</v>
      </c>
      <c r="F9" s="25" t="s">
        <v>328</v>
      </c>
      <c r="G9" s="72">
        <v>1700000</v>
      </c>
      <c r="J9" s="247" t="s">
        <v>378</v>
      </c>
      <c r="K9" s="247"/>
      <c r="L9" s="247"/>
      <c r="M9" s="247"/>
      <c r="N9" s="81"/>
      <c r="O9" s="170">
        <v>0</v>
      </c>
    </row>
    <row r="10" spans="3:15">
      <c r="D10" s="249"/>
      <c r="E10" s="251"/>
      <c r="F10" s="25" t="s">
        <v>379</v>
      </c>
      <c r="G10" s="72">
        <v>1900000</v>
      </c>
      <c r="J10" s="247" t="s">
        <v>380</v>
      </c>
      <c r="K10" s="247"/>
      <c r="L10" s="247"/>
      <c r="M10" s="247"/>
      <c r="N10" s="81"/>
      <c r="O10" s="170">
        <v>0</v>
      </c>
    </row>
    <row r="11" spans="3:15">
      <c r="D11" s="82">
        <v>5205</v>
      </c>
      <c r="E11" s="71" t="s">
        <v>381</v>
      </c>
      <c r="F11" s="25" t="s">
        <v>379</v>
      </c>
      <c r="G11" s="72">
        <v>1600000</v>
      </c>
      <c r="J11" s="247" t="s">
        <v>382</v>
      </c>
      <c r="K11" s="247"/>
      <c r="L11" s="247"/>
      <c r="M11" s="247"/>
      <c r="N11" s="81"/>
      <c r="O11" s="170">
        <v>0</v>
      </c>
    </row>
    <row r="12" spans="3:15">
      <c r="D12" s="248">
        <v>5206</v>
      </c>
      <c r="E12" s="250" t="s">
        <v>383</v>
      </c>
      <c r="F12" s="25" t="s">
        <v>328</v>
      </c>
      <c r="G12" s="72">
        <v>550000</v>
      </c>
      <c r="J12" s="247" t="s">
        <v>91</v>
      </c>
      <c r="K12" s="247"/>
      <c r="L12" s="247"/>
      <c r="M12" s="247"/>
      <c r="N12" s="81"/>
      <c r="O12" s="170">
        <v>0</v>
      </c>
    </row>
    <row r="13" spans="3:15">
      <c r="D13" s="249"/>
      <c r="E13" s="251"/>
      <c r="F13" s="25" t="s">
        <v>379</v>
      </c>
      <c r="G13" s="72">
        <v>550000</v>
      </c>
    </row>
    <row r="14" spans="3:15">
      <c r="D14" s="82">
        <v>5207</v>
      </c>
      <c r="E14" s="71" t="s">
        <v>384</v>
      </c>
      <c r="F14" s="25" t="s">
        <v>379</v>
      </c>
      <c r="G14" s="72">
        <v>650000</v>
      </c>
      <c r="J14" s="69" t="s">
        <v>385</v>
      </c>
    </row>
    <row r="15" spans="3:15">
      <c r="D15" s="82">
        <v>5208</v>
      </c>
      <c r="E15" s="71" t="s">
        <v>386</v>
      </c>
      <c r="F15" s="25" t="s">
        <v>379</v>
      </c>
      <c r="G15" s="72">
        <v>950000</v>
      </c>
      <c r="J15" s="237" t="s">
        <v>387</v>
      </c>
      <c r="K15" s="237"/>
      <c r="L15" s="237"/>
      <c r="M15" s="237"/>
    </row>
    <row r="16" spans="3:15">
      <c r="D16" s="252" t="s">
        <v>1</v>
      </c>
      <c r="E16" s="71"/>
      <c r="F16" s="25" t="s">
        <v>328</v>
      </c>
      <c r="G16" s="72">
        <f>SUM(G6+G7+G8+G9+G12)</f>
        <v>5900000</v>
      </c>
      <c r="J16" s="237" t="s">
        <v>388</v>
      </c>
      <c r="K16" s="237"/>
      <c r="L16" s="237"/>
      <c r="M16" s="237"/>
      <c r="N16" s="74">
        <f>G7</f>
        <v>1550000</v>
      </c>
    </row>
    <row r="17" spans="4:15">
      <c r="D17" s="253"/>
      <c r="E17" s="71"/>
      <c r="F17" s="25" t="s">
        <v>379</v>
      </c>
      <c r="G17" s="72">
        <f>SUM(G10+G11+G13+G14+G15)</f>
        <v>5650000</v>
      </c>
      <c r="J17" s="237" t="s">
        <v>381</v>
      </c>
      <c r="K17" s="237"/>
      <c r="L17" s="237"/>
      <c r="M17" s="237"/>
      <c r="N17" s="74">
        <f>G11</f>
        <v>1600000</v>
      </c>
    </row>
    <row r="18" spans="4:15">
      <c r="D18" s="25" t="s">
        <v>389</v>
      </c>
      <c r="E18" s="71"/>
      <c r="F18" s="25"/>
      <c r="G18" s="72">
        <f>SUM(G16:G17)</f>
        <v>11550000</v>
      </c>
      <c r="J18" s="237" t="s">
        <v>390</v>
      </c>
      <c r="K18" s="237"/>
      <c r="L18" s="237"/>
      <c r="M18" s="237"/>
      <c r="N18" s="75">
        <f>G13</f>
        <v>550000</v>
      </c>
    </row>
    <row r="19" spans="4:15">
      <c r="J19" s="237" t="s">
        <v>1</v>
      </c>
      <c r="K19" s="237" t="s">
        <v>1</v>
      </c>
      <c r="L19" s="237"/>
      <c r="M19" s="237"/>
      <c r="N19" s="74">
        <f>SUM(N16:N18)</f>
        <v>3700000</v>
      </c>
    </row>
    <row r="21" spans="4:15" ht="29.15" customHeight="1">
      <c r="D21" s="68"/>
      <c r="E21" s="68"/>
      <c r="F21" s="68"/>
      <c r="G21" s="68"/>
      <c r="H21" s="68"/>
      <c r="J21" s="69" t="s">
        <v>391</v>
      </c>
      <c r="K21" s="86"/>
      <c r="L21" s="86"/>
      <c r="M21" s="86"/>
      <c r="N21" s="86"/>
      <c r="O21" s="86"/>
    </row>
    <row r="22" spans="4:15">
      <c r="J22" s="69" t="s">
        <v>392</v>
      </c>
    </row>
    <row r="23" spans="4:15">
      <c r="J23" s="237" t="s">
        <v>371</v>
      </c>
      <c r="K23" s="237"/>
      <c r="L23" s="237"/>
      <c r="M23" s="237"/>
      <c r="N23" s="74">
        <f>SUM(O24:O30)</f>
        <v>0</v>
      </c>
      <c r="O23" s="74"/>
    </row>
    <row r="24" spans="4:15">
      <c r="J24" s="247" t="s">
        <v>373</v>
      </c>
      <c r="K24" s="247"/>
      <c r="L24" s="247"/>
      <c r="M24" s="247"/>
      <c r="N24" s="74"/>
      <c r="O24" s="167">
        <v>0</v>
      </c>
    </row>
    <row r="25" spans="4:15">
      <c r="J25" s="247" t="s">
        <v>375</v>
      </c>
      <c r="K25" s="247"/>
      <c r="L25" s="247"/>
      <c r="M25" s="247"/>
      <c r="N25" s="74"/>
      <c r="O25" s="167">
        <v>0</v>
      </c>
    </row>
    <row r="26" spans="4:15">
      <c r="J26" s="247" t="s">
        <v>82</v>
      </c>
      <c r="K26" s="247"/>
      <c r="L26" s="247"/>
      <c r="M26" s="247"/>
      <c r="N26" s="74"/>
      <c r="O26" s="167">
        <v>0</v>
      </c>
    </row>
    <row r="27" spans="4:15">
      <c r="J27" s="247" t="s">
        <v>378</v>
      </c>
      <c r="K27" s="247"/>
      <c r="L27" s="247"/>
      <c r="M27" s="247"/>
      <c r="N27" s="74"/>
      <c r="O27" s="167">
        <v>0</v>
      </c>
    </row>
    <row r="28" spans="4:15">
      <c r="J28" s="247" t="s">
        <v>380</v>
      </c>
      <c r="K28" s="247"/>
      <c r="L28" s="247"/>
      <c r="M28" s="247"/>
      <c r="N28" s="74"/>
      <c r="O28" s="167">
        <v>0</v>
      </c>
    </row>
    <row r="29" spans="4:15">
      <c r="J29" s="247" t="s">
        <v>382</v>
      </c>
      <c r="K29" s="247"/>
      <c r="L29" s="247"/>
      <c r="M29" s="247"/>
      <c r="N29" s="74"/>
      <c r="O29" s="167">
        <v>0</v>
      </c>
    </row>
    <row r="30" spans="4:15">
      <c r="J30" s="247" t="s">
        <v>91</v>
      </c>
      <c r="K30" s="247"/>
      <c r="L30" s="247"/>
      <c r="M30" s="247"/>
      <c r="N30" s="74"/>
      <c r="O30" s="167">
        <v>0</v>
      </c>
    </row>
    <row r="32" spans="4:15">
      <c r="J32" s="69" t="s">
        <v>393</v>
      </c>
    </row>
    <row r="33" spans="10:16">
      <c r="J33" s="237" t="s">
        <v>394</v>
      </c>
      <c r="K33" s="237"/>
      <c r="L33" s="237"/>
      <c r="M33" s="237"/>
      <c r="N33" s="74"/>
      <c r="O33" s="167">
        <v>0</v>
      </c>
    </row>
    <row r="34" spans="10:16">
      <c r="J34" s="237" t="s">
        <v>395</v>
      </c>
      <c r="K34" s="237"/>
      <c r="L34" s="237"/>
      <c r="M34" s="237"/>
      <c r="N34" s="74"/>
      <c r="O34" s="167">
        <v>0</v>
      </c>
    </row>
    <row r="35" spans="10:16">
      <c r="J35" s="247" t="s">
        <v>371</v>
      </c>
      <c r="K35" s="247"/>
      <c r="L35" s="247"/>
      <c r="M35" s="247"/>
      <c r="N35" s="247"/>
      <c r="O35" s="74"/>
      <c r="P35" s="74">
        <f>SUM(O33:O34)</f>
        <v>0</v>
      </c>
    </row>
  </sheetData>
  <mergeCells count="33">
    <mergeCell ref="J6:M6"/>
    <mergeCell ref="D2:G2"/>
    <mergeCell ref="J2:O2"/>
    <mergeCell ref="D3:G3"/>
    <mergeCell ref="D4:G4"/>
    <mergeCell ref="J5:M5"/>
    <mergeCell ref="J7:M7"/>
    <mergeCell ref="J8:M8"/>
    <mergeCell ref="D9:D10"/>
    <mergeCell ref="E9:E10"/>
    <mergeCell ref="J9:M9"/>
    <mergeCell ref="J10:M10"/>
    <mergeCell ref="J26:M26"/>
    <mergeCell ref="J11:M11"/>
    <mergeCell ref="D12:D13"/>
    <mergeCell ref="E12:E13"/>
    <mergeCell ref="J12:M12"/>
    <mergeCell ref="J15:M15"/>
    <mergeCell ref="D16:D17"/>
    <mergeCell ref="J16:M16"/>
    <mergeCell ref="J17:M17"/>
    <mergeCell ref="J18:M18"/>
    <mergeCell ref="J19:M19"/>
    <mergeCell ref="J23:M23"/>
    <mergeCell ref="J24:M24"/>
    <mergeCell ref="J25:M25"/>
    <mergeCell ref="J35:N35"/>
    <mergeCell ref="J27:M27"/>
    <mergeCell ref="J28:M28"/>
    <mergeCell ref="J29:M29"/>
    <mergeCell ref="J30:M30"/>
    <mergeCell ref="J33:M33"/>
    <mergeCell ref="J34:M34"/>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9482F-2D96-4964-8EC3-0FDDF1967B36}">
  <dimension ref="A1:R55"/>
  <sheetViews>
    <sheetView topLeftCell="A5" zoomScale="47" zoomScaleNormal="47" workbookViewId="0">
      <selection activeCell="M29" sqref="M29"/>
    </sheetView>
  </sheetViews>
  <sheetFormatPr defaultColWidth="8.75" defaultRowHeight="15.5"/>
  <cols>
    <col min="1" max="1" width="46.4140625" style="69" customWidth="1"/>
    <col min="2" max="2" width="11.1640625" style="69" customWidth="1"/>
    <col min="3" max="3" width="43.58203125" style="69" customWidth="1"/>
    <col min="4" max="4" width="16.1640625" style="69" customWidth="1"/>
    <col min="5" max="5" width="19.75" style="69" customWidth="1"/>
    <col min="6" max="8" width="8.75" style="69"/>
    <col min="9" max="9" width="19.83203125" style="69" customWidth="1"/>
    <col min="10" max="10" width="18.58203125" style="69" customWidth="1"/>
    <col min="11" max="12" width="25.58203125" style="69" customWidth="1"/>
    <col min="13" max="13" width="31.4140625" style="69" customWidth="1"/>
    <col min="14" max="36" width="8.75" style="69"/>
    <col min="37" max="37" width="18.75" style="69" bestFit="1" customWidth="1"/>
    <col min="38" max="43" width="8.75" style="69"/>
    <col min="44" max="44" width="19.1640625" style="69" bestFit="1" customWidth="1"/>
    <col min="45" max="45" width="28.75" style="69" bestFit="1" customWidth="1"/>
    <col min="46" max="16384" width="8.75" style="69"/>
  </cols>
  <sheetData>
    <row r="1" spans="1:14" ht="18.649999999999999" customHeight="1">
      <c r="A1" s="68"/>
      <c r="B1" s="68"/>
      <c r="H1" s="213" t="s">
        <v>27</v>
      </c>
      <c r="I1" s="213"/>
      <c r="J1" s="213"/>
      <c r="K1" s="213"/>
      <c r="L1" s="213"/>
      <c r="M1" s="213"/>
      <c r="N1" s="213"/>
    </row>
    <row r="2" spans="1:14" ht="25.5" customHeight="1">
      <c r="H2" s="254" t="s">
        <v>396</v>
      </c>
      <c r="I2" s="254"/>
      <c r="J2" s="254"/>
      <c r="K2" s="254"/>
      <c r="L2" s="254"/>
    </row>
    <row r="3" spans="1:14">
      <c r="H3" s="254" t="s">
        <v>397</v>
      </c>
      <c r="I3" s="254"/>
      <c r="J3" s="254"/>
      <c r="K3" s="254"/>
      <c r="L3" s="254"/>
      <c r="M3" s="74"/>
    </row>
    <row r="4" spans="1:14">
      <c r="C4" s="239" t="s">
        <v>319</v>
      </c>
      <c r="D4" s="240"/>
      <c r="E4" s="241"/>
      <c r="H4" s="237" t="s">
        <v>398</v>
      </c>
      <c r="I4" s="237"/>
      <c r="J4" s="237"/>
      <c r="K4" s="237"/>
      <c r="L4" s="167">
        <v>0</v>
      </c>
      <c r="M4" s="74"/>
    </row>
    <row r="5" spans="1:14" ht="30">
      <c r="C5" s="28" t="s">
        <v>320</v>
      </c>
      <c r="D5" s="70" t="s">
        <v>399</v>
      </c>
      <c r="E5" s="28" t="s">
        <v>236</v>
      </c>
      <c r="H5" s="237" t="s">
        <v>400</v>
      </c>
      <c r="I5" s="237"/>
      <c r="J5" s="237"/>
      <c r="K5" s="237"/>
      <c r="L5" s="169">
        <v>0</v>
      </c>
      <c r="M5" s="74"/>
    </row>
    <row r="6" spans="1:14" ht="30" customHeight="1">
      <c r="C6" s="87" t="s">
        <v>372</v>
      </c>
      <c r="D6" s="25" t="s">
        <v>328</v>
      </c>
      <c r="E6" s="72">
        <v>2500000</v>
      </c>
      <c r="H6" s="237" t="s">
        <v>401</v>
      </c>
      <c r="I6" s="237"/>
      <c r="J6" s="237"/>
      <c r="K6" s="237"/>
      <c r="L6" s="74">
        <f>L5-L4</f>
        <v>0</v>
      </c>
      <c r="M6" s="74"/>
    </row>
    <row r="7" spans="1:14">
      <c r="C7" s="87" t="s">
        <v>374</v>
      </c>
      <c r="D7" s="25" t="s">
        <v>328</v>
      </c>
      <c r="E7" s="72">
        <v>3000000</v>
      </c>
      <c r="H7" s="77"/>
      <c r="I7" s="77"/>
      <c r="J7" s="77"/>
      <c r="K7" s="77"/>
      <c r="L7" s="74"/>
      <c r="M7" s="74"/>
    </row>
    <row r="8" spans="1:14">
      <c r="C8" s="87" t="s">
        <v>376</v>
      </c>
      <c r="D8" s="25" t="s">
        <v>328</v>
      </c>
      <c r="E8" s="72">
        <v>2000000</v>
      </c>
      <c r="H8" s="237" t="s">
        <v>402</v>
      </c>
      <c r="I8" s="237"/>
      <c r="J8" s="237"/>
      <c r="K8" s="237"/>
      <c r="L8" s="237"/>
      <c r="M8" s="74"/>
    </row>
    <row r="9" spans="1:14">
      <c r="C9" s="84" t="s">
        <v>377</v>
      </c>
      <c r="D9" s="25" t="s">
        <v>328</v>
      </c>
      <c r="E9" s="72">
        <v>2500000</v>
      </c>
      <c r="H9" s="237" t="s">
        <v>97</v>
      </c>
      <c r="I9" s="237"/>
      <c r="J9" s="237"/>
      <c r="K9" s="237"/>
      <c r="L9" s="167">
        <v>0</v>
      </c>
      <c r="M9" s="74"/>
    </row>
    <row r="10" spans="1:14">
      <c r="C10" s="85"/>
      <c r="D10" s="25" t="s">
        <v>379</v>
      </c>
      <c r="E10" s="72">
        <v>3000000</v>
      </c>
      <c r="H10" s="69" t="s">
        <v>403</v>
      </c>
      <c r="L10" s="77"/>
    </row>
    <row r="11" spans="1:14">
      <c r="C11" s="87" t="s">
        <v>381</v>
      </c>
      <c r="D11" s="25" t="s">
        <v>379</v>
      </c>
      <c r="E11" s="72">
        <v>2000000</v>
      </c>
      <c r="H11" s="237" t="s">
        <v>404</v>
      </c>
      <c r="I11" s="237"/>
      <c r="J11" s="237"/>
      <c r="K11" s="237"/>
      <c r="L11" s="167">
        <v>0</v>
      </c>
      <c r="M11" s="74"/>
    </row>
    <row r="12" spans="1:14">
      <c r="C12" s="84" t="s">
        <v>383</v>
      </c>
      <c r="D12" s="25" t="s">
        <v>328</v>
      </c>
      <c r="E12" s="72">
        <v>1000000</v>
      </c>
      <c r="H12" s="237" t="s">
        <v>405</v>
      </c>
      <c r="I12" s="237"/>
      <c r="J12" s="237"/>
      <c r="K12" s="237"/>
      <c r="L12" s="169">
        <v>0</v>
      </c>
      <c r="M12" s="74"/>
    </row>
    <row r="13" spans="1:14">
      <c r="C13" s="85"/>
      <c r="D13" s="25" t="s">
        <v>379</v>
      </c>
      <c r="E13" s="72">
        <v>1000000</v>
      </c>
      <c r="H13" s="237" t="s">
        <v>389</v>
      </c>
      <c r="I13" s="237"/>
      <c r="J13" s="237"/>
      <c r="K13" s="237"/>
      <c r="L13" s="75">
        <f>SUM(L11:L12)</f>
        <v>0</v>
      </c>
      <c r="M13" s="74"/>
    </row>
    <row r="14" spans="1:14">
      <c r="C14" s="87" t="s">
        <v>384</v>
      </c>
      <c r="D14" s="25" t="s">
        <v>379</v>
      </c>
      <c r="E14" s="72">
        <v>1500000</v>
      </c>
      <c r="H14" s="237" t="s">
        <v>406</v>
      </c>
      <c r="I14" s="237"/>
      <c r="J14" s="237"/>
      <c r="K14" s="237"/>
      <c r="L14" s="74">
        <f>L9-L13</f>
        <v>0</v>
      </c>
      <c r="M14" s="74"/>
    </row>
    <row r="15" spans="1:14">
      <c r="C15" s="87" t="s">
        <v>386</v>
      </c>
      <c r="D15" s="25" t="s">
        <v>379</v>
      </c>
      <c r="E15" s="72">
        <v>2500000</v>
      </c>
      <c r="H15" s="77"/>
      <c r="I15" s="77"/>
      <c r="J15" s="77"/>
      <c r="K15" s="77"/>
      <c r="L15" s="74"/>
      <c r="M15" s="74"/>
    </row>
    <row r="16" spans="1:14">
      <c r="C16" s="250" t="s">
        <v>1</v>
      </c>
      <c r="D16" s="25" t="s">
        <v>328</v>
      </c>
      <c r="E16" s="72">
        <f>SUM(E6+E7+E8+E9+E12)</f>
        <v>11000000</v>
      </c>
      <c r="H16" s="254" t="s">
        <v>407</v>
      </c>
      <c r="I16" s="254"/>
      <c r="J16" s="254"/>
      <c r="K16" s="254"/>
      <c r="L16" s="74"/>
      <c r="M16" s="74"/>
    </row>
    <row r="17" spans="3:15">
      <c r="C17" s="251"/>
      <c r="D17" s="25" t="s">
        <v>379</v>
      </c>
      <c r="E17" s="72">
        <f>SUM(E10+E11+E13+E14+E15)</f>
        <v>10000000</v>
      </c>
      <c r="H17" s="237" t="s">
        <v>408</v>
      </c>
      <c r="I17" s="237"/>
      <c r="J17" s="237"/>
      <c r="K17" s="237"/>
      <c r="L17" s="167">
        <v>0</v>
      </c>
      <c r="M17" s="74"/>
    </row>
    <row r="18" spans="3:15">
      <c r="C18" s="87" t="s">
        <v>389</v>
      </c>
      <c r="D18" s="25"/>
      <c r="E18" s="72">
        <f>SUM(E16:E17)</f>
        <v>21000000</v>
      </c>
      <c r="H18" s="237" t="s">
        <v>409</v>
      </c>
      <c r="I18" s="237"/>
      <c r="J18" s="237"/>
      <c r="K18" s="237"/>
      <c r="L18" s="169">
        <v>0</v>
      </c>
      <c r="M18" s="74"/>
    </row>
    <row r="19" spans="3:15">
      <c r="H19" s="237" t="s">
        <v>410</v>
      </c>
      <c r="I19" s="237"/>
      <c r="J19" s="237"/>
      <c r="K19" s="237"/>
      <c r="L19" s="74">
        <f>L17-L18</f>
        <v>0</v>
      </c>
      <c r="M19" s="74"/>
    </row>
    <row r="20" spans="3:15">
      <c r="C20" s="68"/>
      <c r="D20" s="68"/>
      <c r="E20" s="68"/>
      <c r="H20" s="77"/>
      <c r="I20" s="77"/>
      <c r="J20" s="77"/>
      <c r="K20" s="77"/>
      <c r="L20" s="74"/>
      <c r="M20" s="74"/>
    </row>
    <row r="21" spans="3:15" ht="15" customHeight="1">
      <c r="C21" s="239" t="s">
        <v>351</v>
      </c>
      <c r="D21" s="240"/>
      <c r="E21" s="241"/>
      <c r="H21" s="254" t="s">
        <v>411</v>
      </c>
      <c r="I21" s="254"/>
      <c r="J21" s="254"/>
      <c r="K21" s="254"/>
      <c r="L21" s="74"/>
      <c r="M21" s="74"/>
    </row>
    <row r="22" spans="3:15" ht="30">
      <c r="C22" s="28" t="s">
        <v>320</v>
      </c>
      <c r="D22" s="70" t="s">
        <v>399</v>
      </c>
      <c r="E22" s="28" t="s">
        <v>236</v>
      </c>
      <c r="H22" s="237" t="s">
        <v>412</v>
      </c>
      <c r="I22" s="237"/>
      <c r="J22" s="237"/>
      <c r="K22" s="237"/>
      <c r="L22" s="167">
        <v>0</v>
      </c>
      <c r="M22" s="74"/>
    </row>
    <row r="23" spans="3:15" ht="27" customHeight="1">
      <c r="C23" s="87" t="s">
        <v>372</v>
      </c>
      <c r="D23" s="25" t="s">
        <v>328</v>
      </c>
      <c r="E23" s="72">
        <v>2400000</v>
      </c>
      <c r="H23" s="237" t="s">
        <v>413</v>
      </c>
      <c r="I23" s="237"/>
      <c r="J23" s="237"/>
      <c r="K23" s="237"/>
      <c r="L23" s="169">
        <v>0</v>
      </c>
      <c r="M23" s="74"/>
    </row>
    <row r="24" spans="3:15">
      <c r="C24" s="87" t="s">
        <v>374</v>
      </c>
      <c r="D24" s="25" t="s">
        <v>328</v>
      </c>
      <c r="E24" s="72">
        <v>3100000</v>
      </c>
      <c r="H24" s="237" t="s">
        <v>401</v>
      </c>
      <c r="I24" s="237"/>
      <c r="J24" s="237"/>
      <c r="K24" s="237"/>
      <c r="L24" s="74">
        <f>L23-L22</f>
        <v>0</v>
      </c>
      <c r="M24" s="74"/>
    </row>
    <row r="25" spans="3:15">
      <c r="C25" s="87" t="s">
        <v>376</v>
      </c>
      <c r="D25" s="25" t="s">
        <v>328</v>
      </c>
      <c r="E25" s="72">
        <v>1900000</v>
      </c>
    </row>
    <row r="26" spans="3:15">
      <c r="C26" s="250" t="s">
        <v>377</v>
      </c>
      <c r="D26" s="25" t="s">
        <v>328</v>
      </c>
      <c r="E26" s="72">
        <v>2600000</v>
      </c>
      <c r="H26" s="80" t="s">
        <v>414</v>
      </c>
      <c r="I26" s="80"/>
      <c r="J26" s="80"/>
      <c r="K26" s="80"/>
      <c r="L26" s="80"/>
    </row>
    <row r="27" spans="3:15">
      <c r="C27" s="251"/>
      <c r="D27" s="25" t="s">
        <v>379</v>
      </c>
      <c r="E27" s="72">
        <v>3000000</v>
      </c>
      <c r="H27" s="69" t="s">
        <v>397</v>
      </c>
    </row>
    <row r="28" spans="3:15">
      <c r="C28" s="87" t="s">
        <v>381</v>
      </c>
      <c r="D28" s="25" t="s">
        <v>379</v>
      </c>
      <c r="E28" s="72">
        <v>2000000</v>
      </c>
      <c r="H28" s="69" t="s">
        <v>415</v>
      </c>
    </row>
    <row r="29" spans="3:15">
      <c r="C29" s="250" t="s">
        <v>383</v>
      </c>
      <c r="D29" s="25" t="s">
        <v>328</v>
      </c>
      <c r="E29" s="72">
        <v>950000</v>
      </c>
      <c r="H29" s="77" t="s">
        <v>416</v>
      </c>
      <c r="I29" s="77"/>
      <c r="J29" s="77"/>
      <c r="K29" s="77"/>
      <c r="L29" s="77"/>
      <c r="M29" s="88">
        <f>L4</f>
        <v>0</v>
      </c>
      <c r="N29" s="88"/>
    </row>
    <row r="30" spans="3:15">
      <c r="C30" s="251"/>
      <c r="D30" s="25" t="s">
        <v>379</v>
      </c>
      <c r="E30" s="72">
        <v>1000000</v>
      </c>
      <c r="H30" s="83" t="s">
        <v>371</v>
      </c>
      <c r="I30" s="83"/>
      <c r="J30" s="83"/>
      <c r="K30" s="83"/>
      <c r="L30" s="83"/>
      <c r="M30" s="89">
        <f>M29</f>
        <v>0</v>
      </c>
      <c r="N30" s="89"/>
      <c r="O30" s="89"/>
    </row>
    <row r="31" spans="3:15">
      <c r="C31" s="87" t="s">
        <v>384</v>
      </c>
      <c r="D31" s="25" t="s">
        <v>379</v>
      </c>
      <c r="E31" s="72">
        <v>1500000</v>
      </c>
      <c r="H31" s="69" t="s">
        <v>417</v>
      </c>
    </row>
    <row r="32" spans="3:15">
      <c r="C32" s="87" t="s">
        <v>386</v>
      </c>
      <c r="D32" s="25" t="s">
        <v>379</v>
      </c>
      <c r="E32" s="72">
        <v>2500000</v>
      </c>
      <c r="H32" s="83" t="s">
        <v>418</v>
      </c>
      <c r="I32" s="83"/>
      <c r="J32" s="83"/>
      <c r="K32" s="83"/>
      <c r="L32" s="83"/>
      <c r="M32" s="90">
        <f>L6</f>
        <v>0</v>
      </c>
      <c r="N32" s="90"/>
      <c r="O32" s="81"/>
    </row>
    <row r="33" spans="3:18">
      <c r="C33" s="250" t="s">
        <v>1</v>
      </c>
      <c r="D33" s="25" t="s">
        <v>328</v>
      </c>
      <c r="E33" s="72">
        <f>SUM(E23+E24+E25+E26+E29)</f>
        <v>10950000</v>
      </c>
      <c r="H33" s="77" t="s">
        <v>371</v>
      </c>
      <c r="I33" s="77"/>
      <c r="J33" s="77"/>
      <c r="K33" s="77"/>
      <c r="L33" s="77"/>
      <c r="M33" s="91">
        <f>M32</f>
        <v>0</v>
      </c>
      <c r="N33" s="91"/>
      <c r="O33" s="91"/>
    </row>
    <row r="34" spans="3:18">
      <c r="C34" s="251"/>
      <c r="D34" s="25" t="s">
        <v>379</v>
      </c>
      <c r="E34" s="72">
        <f>SUM(E27+E28+E30+E31+E32)</f>
        <v>10000000</v>
      </c>
      <c r="H34" s="69" t="s">
        <v>411</v>
      </c>
    </row>
    <row r="35" spans="3:18">
      <c r="C35" s="87" t="s">
        <v>389</v>
      </c>
      <c r="D35" s="25"/>
      <c r="E35" s="72">
        <f>SUM(E33:E34)</f>
        <v>20950000</v>
      </c>
      <c r="H35" s="69" t="s">
        <v>419</v>
      </c>
    </row>
    <row r="36" spans="3:18">
      <c r="H36" s="77" t="s">
        <v>416</v>
      </c>
      <c r="I36" s="77"/>
      <c r="J36" s="77"/>
      <c r="K36" s="77"/>
      <c r="L36" s="77"/>
      <c r="M36" s="92">
        <f>L22</f>
        <v>0</v>
      </c>
      <c r="N36" s="92"/>
      <c r="O36" s="74"/>
    </row>
    <row r="37" spans="3:18">
      <c r="H37" s="83" t="s">
        <v>371</v>
      </c>
      <c r="I37" s="83"/>
      <c r="J37" s="83"/>
      <c r="K37" s="83"/>
      <c r="L37" s="83"/>
      <c r="M37" s="89">
        <f>M36</f>
        <v>0</v>
      </c>
      <c r="N37" s="89"/>
      <c r="O37" s="89"/>
    </row>
    <row r="38" spans="3:18">
      <c r="C38" s="256"/>
      <c r="D38" s="256"/>
      <c r="E38" s="256"/>
      <c r="H38" s="69" t="s">
        <v>420</v>
      </c>
    </row>
    <row r="39" spans="3:18" ht="43" customHeight="1">
      <c r="H39" s="77" t="s">
        <v>421</v>
      </c>
      <c r="I39" s="77"/>
      <c r="J39" s="77"/>
      <c r="K39" s="77"/>
      <c r="L39" s="77"/>
      <c r="M39" s="88">
        <f>L24</f>
        <v>0</v>
      </c>
      <c r="N39" s="88"/>
      <c r="O39" s="74"/>
    </row>
    <row r="40" spans="3:18">
      <c r="H40" s="83" t="s">
        <v>422</v>
      </c>
      <c r="I40" s="83"/>
      <c r="J40" s="83"/>
      <c r="K40" s="83"/>
      <c r="L40" s="83"/>
      <c r="M40" s="89">
        <f>M39</f>
        <v>0</v>
      </c>
      <c r="N40" s="89"/>
      <c r="O40" s="89"/>
    </row>
    <row r="43" spans="3:18">
      <c r="H43" s="69" t="s">
        <v>423</v>
      </c>
    </row>
    <row r="44" spans="3:18">
      <c r="C44" s="77"/>
      <c r="D44" s="77"/>
      <c r="E44" s="77"/>
      <c r="F44" s="77"/>
      <c r="G44" s="77"/>
      <c r="H44" s="256" t="s">
        <v>424</v>
      </c>
      <c r="I44" s="256"/>
      <c r="J44" s="256"/>
      <c r="K44" s="256"/>
      <c r="L44" s="256"/>
      <c r="M44" s="256"/>
      <c r="N44" s="256"/>
      <c r="O44" s="256"/>
      <c r="P44" s="256"/>
      <c r="Q44" s="256"/>
    </row>
    <row r="45" spans="3:18" s="77" customFormat="1" ht="87.65" customHeight="1">
      <c r="C45" s="69"/>
      <c r="D45" s="69"/>
      <c r="E45" s="69"/>
      <c r="F45" s="69"/>
      <c r="G45" s="69"/>
      <c r="H45" s="69" t="s">
        <v>425</v>
      </c>
      <c r="I45" s="69"/>
      <c r="J45" s="69"/>
      <c r="K45" s="69"/>
      <c r="L45" s="69"/>
      <c r="M45" s="69"/>
      <c r="N45" s="69"/>
      <c r="O45" s="69"/>
      <c r="P45" s="69"/>
      <c r="Q45" s="69"/>
      <c r="R45" s="69"/>
    </row>
    <row r="46" spans="3:18">
      <c r="H46" s="257" t="s">
        <v>426</v>
      </c>
      <c r="I46" s="257"/>
      <c r="J46" s="257"/>
      <c r="K46" s="257"/>
      <c r="L46" s="257"/>
      <c r="M46" s="257"/>
      <c r="N46" s="257"/>
      <c r="O46" s="257"/>
      <c r="P46" s="257"/>
      <c r="Q46" s="257"/>
    </row>
    <row r="47" spans="3:18" ht="70" customHeight="1"/>
    <row r="55" spans="18:18">
      <c r="R55" s="77"/>
    </row>
  </sheetData>
  <mergeCells count="29">
    <mergeCell ref="H13:K13"/>
    <mergeCell ref="H1:N1"/>
    <mergeCell ref="H2:L2"/>
    <mergeCell ref="H3:L3"/>
    <mergeCell ref="C4:E4"/>
    <mergeCell ref="H4:K4"/>
    <mergeCell ref="H5:K5"/>
    <mergeCell ref="H6:K6"/>
    <mergeCell ref="H8:L8"/>
    <mergeCell ref="H9:K9"/>
    <mergeCell ref="H11:K11"/>
    <mergeCell ref="H12:K12"/>
    <mergeCell ref="C26:C27"/>
    <mergeCell ref="H14:K14"/>
    <mergeCell ref="C16:C17"/>
    <mergeCell ref="H16:K16"/>
    <mergeCell ref="H17:K17"/>
    <mergeCell ref="H18:K18"/>
    <mergeCell ref="H19:K19"/>
    <mergeCell ref="C21:E21"/>
    <mergeCell ref="H21:K21"/>
    <mergeCell ref="H22:K22"/>
    <mergeCell ref="H23:K23"/>
    <mergeCell ref="H24:K24"/>
    <mergeCell ref="C29:C30"/>
    <mergeCell ref="C33:C34"/>
    <mergeCell ref="C38:E38"/>
    <mergeCell ref="H44:Q44"/>
    <mergeCell ref="H46:Q46"/>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826CA-7047-4720-9A7B-708E45A7E472}">
  <dimension ref="A1:P41"/>
  <sheetViews>
    <sheetView topLeftCell="B1" zoomScale="54" zoomScaleNormal="54" workbookViewId="0">
      <selection activeCell="J16" sqref="J16:L16"/>
    </sheetView>
  </sheetViews>
  <sheetFormatPr defaultRowHeight="14"/>
  <cols>
    <col min="1" max="1" width="46.83203125" customWidth="1"/>
    <col min="2" max="2" width="14.58203125" bestFit="1" customWidth="1"/>
    <col min="3" max="3" width="44.4140625" customWidth="1"/>
    <col min="4" max="4" width="26.25" customWidth="1"/>
    <col min="5" max="5" width="16.4140625" bestFit="1" customWidth="1"/>
    <col min="9" max="9" width="17.58203125" customWidth="1"/>
    <col min="10" max="10" width="16.58203125" customWidth="1"/>
    <col min="11" max="11" width="26.25" customWidth="1"/>
    <col min="12" max="12" width="25.75" customWidth="1"/>
    <col min="13" max="13" width="18.25" customWidth="1"/>
  </cols>
  <sheetData>
    <row r="1" spans="2:16" ht="21.65" customHeight="1">
      <c r="B1" s="289"/>
      <c r="C1" s="258" t="s">
        <v>319</v>
      </c>
      <c r="D1" s="353"/>
      <c r="E1" s="354"/>
      <c r="F1" s="289"/>
      <c r="G1" s="289"/>
      <c r="H1" s="213" t="s">
        <v>27</v>
      </c>
      <c r="I1" s="213"/>
      <c r="J1" s="213"/>
      <c r="K1" s="213"/>
      <c r="L1" s="213"/>
      <c r="M1" s="213"/>
      <c r="N1" s="213"/>
      <c r="O1" s="289"/>
      <c r="P1" s="289"/>
    </row>
    <row r="2" spans="2:16" ht="15.5">
      <c r="B2" s="289"/>
      <c r="C2" s="355" t="s">
        <v>320</v>
      </c>
      <c r="D2" s="355" t="s">
        <v>321</v>
      </c>
      <c r="E2" s="355" t="s">
        <v>236</v>
      </c>
      <c r="F2" s="289"/>
      <c r="G2" s="289"/>
      <c r="H2" s="213" t="s">
        <v>322</v>
      </c>
      <c r="I2" s="213"/>
      <c r="J2" s="213"/>
      <c r="K2" s="213"/>
      <c r="L2" s="213"/>
      <c r="M2" s="213"/>
      <c r="N2" s="69"/>
      <c r="O2" s="289"/>
      <c r="P2" s="289"/>
    </row>
    <row r="3" spans="2:16" ht="15.5">
      <c r="B3" s="289"/>
      <c r="C3" s="290" t="s">
        <v>323</v>
      </c>
      <c r="D3" s="356"/>
      <c r="E3" s="357">
        <v>18000000</v>
      </c>
      <c r="F3" s="289"/>
      <c r="G3" s="289"/>
      <c r="H3" s="69"/>
      <c r="I3" s="69"/>
      <c r="J3" s="69"/>
      <c r="K3" s="73" t="s">
        <v>324</v>
      </c>
      <c r="L3" s="73" t="s">
        <v>97</v>
      </c>
      <c r="M3" s="69"/>
      <c r="N3" s="69"/>
      <c r="O3" s="289"/>
      <c r="P3" s="289"/>
    </row>
    <row r="4" spans="2:16" ht="15.5">
      <c r="B4" s="289"/>
      <c r="C4" s="290" t="s">
        <v>325</v>
      </c>
      <c r="D4" s="356"/>
      <c r="E4" s="357">
        <v>13000000</v>
      </c>
      <c r="F4" s="289"/>
      <c r="G4" s="289"/>
      <c r="H4" s="246" t="s">
        <v>326</v>
      </c>
      <c r="I4" s="246"/>
      <c r="J4" s="246"/>
      <c r="K4" s="171">
        <v>0</v>
      </c>
      <c r="L4" s="150">
        <v>0</v>
      </c>
      <c r="M4" s="69"/>
      <c r="N4" s="69"/>
      <c r="O4" s="289"/>
      <c r="P4" s="289"/>
    </row>
    <row r="5" spans="2:16" ht="15.5">
      <c r="B5" s="289"/>
      <c r="C5" s="290" t="s">
        <v>327</v>
      </c>
      <c r="D5" s="356" t="s">
        <v>328</v>
      </c>
      <c r="E5" s="357">
        <v>4500000</v>
      </c>
      <c r="F5" s="289"/>
      <c r="G5" s="289"/>
      <c r="H5" s="246" t="s">
        <v>329</v>
      </c>
      <c r="I5" s="246"/>
      <c r="J5" s="246"/>
      <c r="K5" s="172">
        <v>0</v>
      </c>
      <c r="L5" s="173">
        <v>0</v>
      </c>
      <c r="M5" s="69"/>
      <c r="N5" s="69"/>
      <c r="O5" s="289"/>
      <c r="P5" s="289"/>
    </row>
    <row r="6" spans="2:16" ht="15.5">
      <c r="B6" s="289"/>
      <c r="C6" s="290" t="s">
        <v>330</v>
      </c>
      <c r="D6" s="356" t="s">
        <v>331</v>
      </c>
      <c r="E6" s="357">
        <v>2100000</v>
      </c>
      <c r="F6" s="289"/>
      <c r="G6" s="289"/>
      <c r="H6" s="213" t="s">
        <v>332</v>
      </c>
      <c r="I6" s="213"/>
      <c r="J6" s="213"/>
      <c r="K6" s="76">
        <f>SUM(K4+K5)</f>
        <v>0</v>
      </c>
      <c r="L6" s="76">
        <f>SUM(L4+L5)</f>
        <v>0</v>
      </c>
      <c r="M6" s="69"/>
      <c r="N6" s="69"/>
      <c r="O6" s="289"/>
      <c r="P6" s="289"/>
    </row>
    <row r="7" spans="2:16" ht="15.5">
      <c r="B7" s="289"/>
      <c r="C7" s="290" t="s">
        <v>333</v>
      </c>
      <c r="D7" s="356" t="s">
        <v>328</v>
      </c>
      <c r="E7" s="357">
        <v>1300000</v>
      </c>
      <c r="F7" s="289"/>
      <c r="G7" s="289"/>
      <c r="H7" s="69"/>
      <c r="I7" s="69"/>
      <c r="J7" s="69"/>
      <c r="K7" s="69"/>
      <c r="L7" s="69"/>
      <c r="M7" s="69"/>
      <c r="N7" s="69"/>
      <c r="O7" s="289"/>
      <c r="P7" s="289"/>
    </row>
    <row r="8" spans="2:16" ht="15.5">
      <c r="B8" s="289"/>
      <c r="C8" s="290" t="s">
        <v>334</v>
      </c>
      <c r="D8" s="356" t="s">
        <v>328</v>
      </c>
      <c r="E8" s="357">
        <v>1820000</v>
      </c>
      <c r="F8" s="289"/>
      <c r="G8" s="289"/>
      <c r="H8" s="213" t="s">
        <v>335</v>
      </c>
      <c r="I8" s="213"/>
      <c r="J8" s="213"/>
      <c r="K8" s="213"/>
      <c r="L8" s="213"/>
      <c r="M8" s="213"/>
      <c r="N8" s="8"/>
      <c r="O8" s="289"/>
      <c r="P8" s="289"/>
    </row>
    <row r="9" spans="2:16" ht="15.5">
      <c r="B9" s="289"/>
      <c r="C9" s="290" t="s">
        <v>336</v>
      </c>
      <c r="D9" s="356" t="s">
        <v>328</v>
      </c>
      <c r="E9" s="357">
        <v>750000</v>
      </c>
      <c r="F9" s="289"/>
      <c r="G9" s="289"/>
      <c r="H9" s="69" t="s">
        <v>337</v>
      </c>
      <c r="I9" s="69"/>
      <c r="J9" s="69"/>
      <c r="K9" s="69"/>
      <c r="L9" s="69"/>
      <c r="M9" s="69"/>
      <c r="N9" s="69"/>
      <c r="O9" s="289"/>
      <c r="P9" s="289"/>
    </row>
    <row r="10" spans="2:16" ht="15.5">
      <c r="B10" s="289"/>
      <c r="C10" s="290" t="s">
        <v>336</v>
      </c>
      <c r="D10" s="356" t="s">
        <v>331</v>
      </c>
      <c r="E10" s="357">
        <v>680000</v>
      </c>
      <c r="F10" s="289"/>
      <c r="G10" s="289"/>
      <c r="H10" s="238" t="s">
        <v>338</v>
      </c>
      <c r="I10" s="238"/>
      <c r="J10" s="236" t="s">
        <v>427</v>
      </c>
      <c r="K10" s="236"/>
      <c r="L10" s="236"/>
      <c r="M10" s="74">
        <f>K4/21000</f>
        <v>0</v>
      </c>
      <c r="N10" s="69" t="s">
        <v>340</v>
      </c>
      <c r="O10" s="289"/>
      <c r="P10" s="289"/>
    </row>
    <row r="11" spans="2:16" ht="15.5">
      <c r="B11" s="289"/>
      <c r="C11" s="290" t="s">
        <v>341</v>
      </c>
      <c r="D11" s="356" t="s">
        <v>331</v>
      </c>
      <c r="E11" s="357">
        <v>1420000</v>
      </c>
      <c r="F11" s="289"/>
      <c r="G11" s="289"/>
      <c r="H11" s="238" t="s">
        <v>342</v>
      </c>
      <c r="I11" s="238"/>
      <c r="J11" s="236" t="s">
        <v>428</v>
      </c>
      <c r="K11" s="236"/>
      <c r="L11" s="236"/>
      <c r="M11" s="75">
        <f>K5/21000</f>
        <v>0</v>
      </c>
      <c r="N11" s="69" t="s">
        <v>340</v>
      </c>
      <c r="O11" s="289"/>
      <c r="P11" s="289"/>
    </row>
    <row r="12" spans="2:16" ht="15.5">
      <c r="B12" s="289"/>
      <c r="C12" s="290" t="s">
        <v>344</v>
      </c>
      <c r="D12" s="356" t="s">
        <v>328</v>
      </c>
      <c r="E12" s="357">
        <v>900000</v>
      </c>
      <c r="F12" s="289"/>
      <c r="G12" s="289"/>
      <c r="H12" s="190" t="s">
        <v>345</v>
      </c>
      <c r="I12" s="190"/>
      <c r="J12" s="190"/>
      <c r="K12" s="190"/>
      <c r="L12" s="190"/>
      <c r="M12" s="74">
        <f>SUM(M10:M11)</f>
        <v>0</v>
      </c>
      <c r="N12" s="69" t="s">
        <v>340</v>
      </c>
      <c r="O12" s="289"/>
      <c r="P12" s="289"/>
    </row>
    <row r="13" spans="2:16" ht="15.5">
      <c r="B13" s="289"/>
      <c r="C13" s="290" t="s">
        <v>346</v>
      </c>
      <c r="D13" s="356" t="s">
        <v>328</v>
      </c>
      <c r="E13" s="357">
        <v>3150000</v>
      </c>
      <c r="F13" s="289"/>
      <c r="G13" s="289"/>
      <c r="H13" s="69"/>
      <c r="I13" s="69"/>
      <c r="J13" s="69"/>
      <c r="K13" s="69"/>
      <c r="L13" s="69"/>
      <c r="M13" s="69"/>
      <c r="N13" s="69"/>
      <c r="O13" s="289"/>
      <c r="P13" s="289"/>
    </row>
    <row r="14" spans="2:16" ht="15.5">
      <c r="B14" s="289"/>
      <c r="C14" s="290" t="s">
        <v>346</v>
      </c>
      <c r="D14" s="356" t="s">
        <v>331</v>
      </c>
      <c r="E14" s="357">
        <v>4670000</v>
      </c>
      <c r="F14" s="289"/>
      <c r="G14" s="289"/>
      <c r="H14" s="237" t="s">
        <v>347</v>
      </c>
      <c r="I14" s="237"/>
      <c r="J14" s="237"/>
      <c r="K14" s="237"/>
      <c r="L14" s="237"/>
      <c r="M14" s="237"/>
      <c r="N14" s="237"/>
      <c r="O14" s="289"/>
      <c r="P14" s="289"/>
    </row>
    <row r="15" spans="2:16" ht="15.5">
      <c r="B15" s="289"/>
      <c r="C15" s="290" t="s">
        <v>348</v>
      </c>
      <c r="D15" s="356" t="s">
        <v>331</v>
      </c>
      <c r="E15" s="357">
        <v>2850000</v>
      </c>
      <c r="F15" s="289"/>
      <c r="G15" s="289"/>
      <c r="H15" s="238" t="s">
        <v>338</v>
      </c>
      <c r="I15" s="238"/>
      <c r="J15" s="236" t="s">
        <v>429</v>
      </c>
      <c r="K15" s="236"/>
      <c r="L15" s="236"/>
      <c r="M15" s="78">
        <f>K4/E3</f>
        <v>0</v>
      </c>
      <c r="N15" s="69"/>
      <c r="O15" s="289"/>
      <c r="P15" s="289"/>
    </row>
    <row r="16" spans="2:16" ht="15.5">
      <c r="B16" s="289"/>
      <c r="C16" s="289"/>
      <c r="D16" s="289"/>
      <c r="E16" s="289"/>
      <c r="F16" s="289"/>
      <c r="G16" s="289"/>
      <c r="H16" s="238" t="s">
        <v>342</v>
      </c>
      <c r="I16" s="238"/>
      <c r="J16" s="236" t="s">
        <v>430</v>
      </c>
      <c r="K16" s="236"/>
      <c r="L16" s="236"/>
      <c r="M16" s="79">
        <f>K5/E3</f>
        <v>0</v>
      </c>
      <c r="N16" s="69"/>
      <c r="O16" s="289"/>
      <c r="P16" s="289"/>
    </row>
    <row r="17" spans="2:16" ht="14.15" customHeight="1">
      <c r="B17" s="289"/>
      <c r="C17" s="239" t="s">
        <v>351</v>
      </c>
      <c r="D17" s="358"/>
      <c r="E17" s="359"/>
      <c r="F17" s="289"/>
      <c r="G17" s="289"/>
      <c r="H17" s="190" t="s">
        <v>345</v>
      </c>
      <c r="I17" s="190"/>
      <c r="J17" s="190"/>
      <c r="K17" s="190"/>
      <c r="L17" s="190"/>
      <c r="M17" s="78">
        <f>SUM(M15:M16)</f>
        <v>0</v>
      </c>
      <c r="N17" s="69"/>
      <c r="O17" s="289"/>
      <c r="P17" s="289"/>
    </row>
    <row r="18" spans="2:16" ht="15.5">
      <c r="B18" s="289"/>
      <c r="C18" s="355" t="s">
        <v>320</v>
      </c>
      <c r="D18" s="355" t="s">
        <v>321</v>
      </c>
      <c r="E18" s="355" t="s">
        <v>236</v>
      </c>
      <c r="F18" s="289"/>
      <c r="G18" s="289"/>
      <c r="H18" s="69"/>
      <c r="I18" s="69"/>
      <c r="J18" s="69"/>
      <c r="K18" s="69"/>
      <c r="L18" s="69"/>
      <c r="M18" s="69"/>
      <c r="N18" s="69"/>
      <c r="O18" s="289"/>
      <c r="P18" s="289"/>
    </row>
    <row r="19" spans="2:16" ht="15.5">
      <c r="B19" s="289"/>
      <c r="C19" s="290" t="s">
        <v>323</v>
      </c>
      <c r="D19" s="356"/>
      <c r="E19" s="357">
        <v>19250000</v>
      </c>
      <c r="F19" s="289"/>
      <c r="G19" s="289"/>
      <c r="H19" s="237" t="s">
        <v>352</v>
      </c>
      <c r="I19" s="237"/>
      <c r="J19" s="237"/>
      <c r="K19" s="237"/>
      <c r="L19" s="237"/>
      <c r="M19" s="237"/>
      <c r="N19" s="69"/>
      <c r="O19" s="289"/>
      <c r="P19" s="289"/>
    </row>
    <row r="20" spans="2:16" ht="15.5">
      <c r="B20" s="289"/>
      <c r="C20" s="290" t="s">
        <v>325</v>
      </c>
      <c r="D20" s="356"/>
      <c r="E20" s="357">
        <v>12000000</v>
      </c>
      <c r="F20" s="289"/>
      <c r="G20" s="289"/>
      <c r="H20" s="238" t="s">
        <v>338</v>
      </c>
      <c r="I20" s="238"/>
      <c r="J20" s="236" t="s">
        <v>431</v>
      </c>
      <c r="K20" s="236"/>
      <c r="L20" s="236"/>
      <c r="M20" s="78">
        <f>K4/E4</f>
        <v>0</v>
      </c>
      <c r="N20" s="69"/>
      <c r="O20" s="289"/>
      <c r="P20" s="289"/>
    </row>
    <row r="21" spans="2:16" ht="15.5">
      <c r="B21" s="289"/>
      <c r="C21" s="290" t="s">
        <v>327</v>
      </c>
      <c r="D21" s="356" t="s">
        <v>328</v>
      </c>
      <c r="E21" s="357">
        <v>4250000</v>
      </c>
      <c r="F21" s="289"/>
      <c r="G21" s="289"/>
      <c r="H21" s="238" t="s">
        <v>342</v>
      </c>
      <c r="I21" s="238"/>
      <c r="J21" s="236" t="s">
        <v>432</v>
      </c>
      <c r="K21" s="236"/>
      <c r="L21" s="236"/>
      <c r="M21" s="79">
        <f>K5/E4</f>
        <v>0</v>
      </c>
      <c r="N21" s="69"/>
      <c r="O21" s="289"/>
      <c r="P21" s="289"/>
    </row>
    <row r="22" spans="2:16" ht="15.5">
      <c r="B22" s="289"/>
      <c r="C22" s="290" t="s">
        <v>330</v>
      </c>
      <c r="D22" s="356" t="s">
        <v>331</v>
      </c>
      <c r="E22" s="357">
        <v>1800000</v>
      </c>
      <c r="F22" s="289"/>
      <c r="G22" s="289"/>
      <c r="H22" s="190" t="s">
        <v>345</v>
      </c>
      <c r="I22" s="190"/>
      <c r="J22" s="190"/>
      <c r="K22" s="190"/>
      <c r="L22" s="190"/>
      <c r="M22" s="78">
        <f>SUM(M20:M21)</f>
        <v>0</v>
      </c>
      <c r="N22" s="69"/>
      <c r="O22" s="289"/>
      <c r="P22" s="289"/>
    </row>
    <row r="23" spans="2:16" ht="15.5">
      <c r="B23" s="289"/>
      <c r="C23" s="290" t="s">
        <v>333</v>
      </c>
      <c r="D23" s="356" t="s">
        <v>328</v>
      </c>
      <c r="E23" s="357">
        <v>1490000</v>
      </c>
      <c r="F23" s="289"/>
      <c r="G23" s="289"/>
      <c r="H23" s="69"/>
      <c r="I23" s="69"/>
      <c r="J23" s="69"/>
      <c r="K23" s="69"/>
      <c r="L23" s="69"/>
      <c r="M23" s="69"/>
      <c r="N23" s="69"/>
      <c r="O23" s="289"/>
      <c r="P23" s="289"/>
    </row>
    <row r="24" spans="2:16" ht="15.5">
      <c r="B24" s="289"/>
      <c r="C24" s="290" t="s">
        <v>334</v>
      </c>
      <c r="D24" s="356" t="s">
        <v>328</v>
      </c>
      <c r="E24" s="357">
        <v>1960000</v>
      </c>
      <c r="F24" s="289"/>
      <c r="G24" s="289"/>
      <c r="H24" s="237" t="s">
        <v>355</v>
      </c>
      <c r="I24" s="237"/>
      <c r="J24" s="237"/>
      <c r="K24" s="237"/>
      <c r="L24" s="237"/>
      <c r="M24" s="237"/>
      <c r="N24" s="237"/>
      <c r="O24" s="289"/>
      <c r="P24" s="289"/>
    </row>
    <row r="25" spans="2:16" ht="15.5">
      <c r="B25" s="289"/>
      <c r="C25" s="290" t="s">
        <v>336</v>
      </c>
      <c r="D25" s="356" t="s">
        <v>328</v>
      </c>
      <c r="E25" s="357">
        <v>670000</v>
      </c>
      <c r="F25" s="289"/>
      <c r="G25" s="289"/>
      <c r="H25" s="238" t="s">
        <v>338</v>
      </c>
      <c r="I25" s="238"/>
      <c r="J25" s="236" t="s">
        <v>433</v>
      </c>
      <c r="K25" s="236"/>
      <c r="L25" s="236"/>
      <c r="M25" s="74">
        <f>K4/24000</f>
        <v>0</v>
      </c>
      <c r="N25" s="69" t="s">
        <v>357</v>
      </c>
      <c r="O25" s="289"/>
      <c r="P25" s="289"/>
    </row>
    <row r="26" spans="2:16" ht="15.5">
      <c r="B26" s="289"/>
      <c r="C26" s="290" t="s">
        <v>336</v>
      </c>
      <c r="D26" s="356" t="s">
        <v>331</v>
      </c>
      <c r="E26" s="357">
        <v>700000</v>
      </c>
      <c r="F26" s="289"/>
      <c r="G26" s="289"/>
      <c r="H26" s="238" t="s">
        <v>342</v>
      </c>
      <c r="I26" s="238"/>
      <c r="J26" s="236" t="s">
        <v>434</v>
      </c>
      <c r="K26" s="236"/>
      <c r="L26" s="236"/>
      <c r="M26" s="75">
        <f>K5/24000</f>
        <v>0</v>
      </c>
      <c r="N26" s="69" t="s">
        <v>357</v>
      </c>
      <c r="O26" s="289"/>
      <c r="P26" s="289"/>
    </row>
    <row r="27" spans="2:16" ht="15.5">
      <c r="B27" s="289"/>
      <c r="C27" s="290" t="s">
        <v>341</v>
      </c>
      <c r="D27" s="356" t="s">
        <v>331</v>
      </c>
      <c r="E27" s="357">
        <v>1500000</v>
      </c>
      <c r="F27" s="289"/>
      <c r="G27" s="289"/>
      <c r="H27" s="190" t="s">
        <v>345</v>
      </c>
      <c r="I27" s="190"/>
      <c r="J27" s="190"/>
      <c r="K27" s="190"/>
      <c r="L27" s="190"/>
      <c r="M27" s="74">
        <f>SUM(M25:M26)</f>
        <v>0</v>
      </c>
      <c r="N27" s="69" t="s">
        <v>357</v>
      </c>
      <c r="O27" s="289"/>
      <c r="P27" s="289"/>
    </row>
    <row r="28" spans="2:16" ht="15.5">
      <c r="B28" s="289"/>
      <c r="C28" s="290" t="s">
        <v>344</v>
      </c>
      <c r="D28" s="356" t="s">
        <v>328</v>
      </c>
      <c r="E28" s="357">
        <v>770000</v>
      </c>
      <c r="F28" s="289"/>
      <c r="G28" s="289"/>
      <c r="H28" s="69"/>
      <c r="I28" s="69"/>
      <c r="J28" s="69"/>
      <c r="K28" s="69"/>
      <c r="L28" s="69"/>
      <c r="M28" s="74"/>
      <c r="N28" s="69"/>
      <c r="O28" s="289"/>
      <c r="P28" s="289"/>
    </row>
    <row r="29" spans="2:16" ht="15.5">
      <c r="B29" s="289"/>
      <c r="C29" s="290" t="s">
        <v>346</v>
      </c>
      <c r="D29" s="356" t="s">
        <v>328</v>
      </c>
      <c r="E29" s="357">
        <v>3300000</v>
      </c>
      <c r="F29" s="289"/>
      <c r="G29" s="289"/>
      <c r="H29" s="237" t="s">
        <v>359</v>
      </c>
      <c r="I29" s="237"/>
      <c r="J29" s="237"/>
      <c r="K29" s="237"/>
      <c r="L29" s="237"/>
      <c r="M29" s="74"/>
      <c r="N29" s="69"/>
      <c r="O29" s="289"/>
      <c r="P29" s="289"/>
    </row>
    <row r="30" spans="2:16" ht="15.5">
      <c r="B30" s="289"/>
      <c r="C30" s="290" t="s">
        <v>346</v>
      </c>
      <c r="D30" s="356" t="s">
        <v>331</v>
      </c>
      <c r="E30" s="357">
        <v>4950000</v>
      </c>
      <c r="F30" s="289"/>
      <c r="G30" s="289"/>
      <c r="H30" s="238" t="s">
        <v>338</v>
      </c>
      <c r="I30" s="238"/>
      <c r="J30" s="236" t="s">
        <v>435</v>
      </c>
      <c r="K30" s="236"/>
      <c r="L30" s="236"/>
      <c r="M30" s="74">
        <f>K4/300000</f>
        <v>0</v>
      </c>
      <c r="N30" s="69" t="s">
        <v>361</v>
      </c>
      <c r="O30" s="289"/>
      <c r="P30" s="289"/>
    </row>
    <row r="31" spans="2:16" ht="15.5">
      <c r="B31" s="289"/>
      <c r="C31" s="290" t="s">
        <v>348</v>
      </c>
      <c r="D31" s="356" t="s">
        <v>331</v>
      </c>
      <c r="E31" s="357">
        <v>2900000</v>
      </c>
      <c r="F31" s="289"/>
      <c r="G31" s="289"/>
      <c r="H31" s="238" t="s">
        <v>342</v>
      </c>
      <c r="I31" s="238"/>
      <c r="J31" s="236" t="s">
        <v>436</v>
      </c>
      <c r="K31" s="236"/>
      <c r="L31" s="236"/>
      <c r="M31" s="75">
        <f>K5/300000</f>
        <v>0</v>
      </c>
      <c r="N31" s="69" t="s">
        <v>361</v>
      </c>
      <c r="O31" s="289"/>
      <c r="P31" s="289"/>
    </row>
    <row r="32" spans="2:16" ht="15.5">
      <c r="B32" s="289"/>
      <c r="C32" s="289"/>
      <c r="D32" s="289"/>
      <c r="E32" s="289"/>
      <c r="F32" s="289"/>
      <c r="G32" s="289"/>
      <c r="H32" s="190" t="s">
        <v>345</v>
      </c>
      <c r="I32" s="190"/>
      <c r="J32" s="190"/>
      <c r="K32" s="190"/>
      <c r="L32" s="190"/>
      <c r="M32" s="74">
        <f>SUM(M30:M31)</f>
        <v>0</v>
      </c>
      <c r="N32" s="69" t="s">
        <v>361</v>
      </c>
      <c r="O32" s="289"/>
      <c r="P32" s="289"/>
    </row>
    <row r="33" spans="1:16" ht="14.5" customHeight="1">
      <c r="A33" s="93"/>
      <c r="B33" s="360"/>
      <c r="C33" s="360"/>
      <c r="D33" s="289"/>
      <c r="E33" s="289"/>
      <c r="F33" s="69"/>
      <c r="G33" s="69"/>
      <c r="H33" s="69"/>
      <c r="I33" s="69"/>
      <c r="J33" s="69"/>
      <c r="K33" s="69"/>
      <c r="L33" s="69"/>
      <c r="M33" s="289"/>
      <c r="N33" s="289"/>
      <c r="O33" s="289"/>
      <c r="P33" s="289"/>
    </row>
    <row r="34" spans="1:16">
      <c r="A34" s="94"/>
    </row>
    <row r="35" spans="1:16">
      <c r="A35" s="93"/>
      <c r="B35" s="93"/>
      <c r="C35" s="93"/>
    </row>
    <row r="36" spans="1:16">
      <c r="A36" s="93"/>
      <c r="B36" s="93"/>
      <c r="C36" s="93"/>
    </row>
    <row r="37" spans="1:16">
      <c r="A37" s="93"/>
      <c r="B37" s="93"/>
      <c r="C37" s="93"/>
    </row>
    <row r="38" spans="1:16">
      <c r="A38" s="93"/>
      <c r="B38" s="93"/>
      <c r="C38" s="93"/>
    </row>
    <row r="39" spans="1:16">
      <c r="A39" s="93"/>
      <c r="B39" s="93"/>
      <c r="C39" s="93"/>
    </row>
    <row r="40" spans="1:16">
      <c r="A40" s="93"/>
      <c r="B40" s="93"/>
      <c r="C40" s="93"/>
    </row>
    <row r="41" spans="1:16">
      <c r="A41" s="93"/>
      <c r="B41" s="93"/>
      <c r="C41" s="93"/>
    </row>
  </sheetData>
  <mergeCells count="37">
    <mergeCell ref="H6:J6"/>
    <mergeCell ref="C1:E1"/>
    <mergeCell ref="H1:N1"/>
    <mergeCell ref="H2:M2"/>
    <mergeCell ref="H4:J4"/>
    <mergeCell ref="H5:J5"/>
    <mergeCell ref="C17:E17"/>
    <mergeCell ref="H17:L17"/>
    <mergeCell ref="H8:M8"/>
    <mergeCell ref="H10:I10"/>
    <mergeCell ref="J10:L10"/>
    <mergeCell ref="H11:I11"/>
    <mergeCell ref="J11:L11"/>
    <mergeCell ref="H12:L12"/>
    <mergeCell ref="H22:L22"/>
    <mergeCell ref="H14:N14"/>
    <mergeCell ref="H15:I15"/>
    <mergeCell ref="J15:L15"/>
    <mergeCell ref="H16:I16"/>
    <mergeCell ref="J16:L16"/>
    <mergeCell ref="H19:M19"/>
    <mergeCell ref="H20:I20"/>
    <mergeCell ref="J20:L20"/>
    <mergeCell ref="H21:I21"/>
    <mergeCell ref="J21:L21"/>
    <mergeCell ref="H32:L32"/>
    <mergeCell ref="H24:N24"/>
    <mergeCell ref="H25:I25"/>
    <mergeCell ref="J25:L25"/>
    <mergeCell ref="H26:I26"/>
    <mergeCell ref="J26:L26"/>
    <mergeCell ref="H27:L27"/>
    <mergeCell ref="H29:L29"/>
    <mergeCell ref="H30:I30"/>
    <mergeCell ref="J30:L30"/>
    <mergeCell ref="H31:I31"/>
    <mergeCell ref="J31:L31"/>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4AFB-22E7-4A2A-94D4-A1D390A6B680}">
  <dimension ref="A1:N35"/>
  <sheetViews>
    <sheetView zoomScale="52" zoomScaleNormal="52" workbookViewId="0">
      <selection activeCell="H11" sqref="H11:K11"/>
    </sheetView>
  </sheetViews>
  <sheetFormatPr defaultColWidth="8.75" defaultRowHeight="15.5"/>
  <cols>
    <col min="1" max="1" width="46.25" style="69" customWidth="1"/>
    <col min="2" max="2" width="29.83203125" style="69" bestFit="1" customWidth="1"/>
    <col min="3" max="3" width="16.75" style="69" customWidth="1"/>
    <col min="4" max="4" width="37.1640625" style="69" customWidth="1"/>
    <col min="5" max="5" width="10.58203125" style="69" bestFit="1" customWidth="1"/>
    <col min="6" max="6" width="20.75" style="69" customWidth="1"/>
    <col min="7" max="8" width="8.75" style="69"/>
    <col min="9" max="9" width="16" style="69" customWidth="1"/>
    <col min="10" max="10" width="17.58203125" style="69" customWidth="1"/>
    <col min="11" max="11" width="22" style="69" customWidth="1"/>
    <col min="12" max="12" width="19.1640625" style="69" customWidth="1"/>
    <col min="13" max="13" width="21" style="69" customWidth="1"/>
    <col min="14" max="14" width="25" style="69" customWidth="1"/>
    <col min="15" max="16384" width="8.75" style="69"/>
  </cols>
  <sheetData>
    <row r="1" spans="1:14" ht="14.5" customHeight="1">
      <c r="A1" s="68"/>
      <c r="B1" s="68"/>
      <c r="C1" s="68"/>
      <c r="D1" s="68"/>
      <c r="E1" s="68"/>
    </row>
    <row r="2" spans="1:14">
      <c r="C2" s="190" t="s">
        <v>437</v>
      </c>
      <c r="D2" s="190"/>
      <c r="E2" s="190"/>
      <c r="F2" s="190"/>
      <c r="H2" s="254" t="s">
        <v>27</v>
      </c>
      <c r="I2" s="254"/>
      <c r="J2" s="254"/>
      <c r="K2" s="254"/>
      <c r="L2" s="254"/>
      <c r="M2" s="254"/>
      <c r="N2" s="254"/>
    </row>
    <row r="3" spans="1:14">
      <c r="C3" s="190" t="s">
        <v>438</v>
      </c>
      <c r="D3" s="190"/>
      <c r="E3" s="190"/>
      <c r="F3" s="190"/>
      <c r="H3" s="69" t="s">
        <v>365</v>
      </c>
    </row>
    <row r="4" spans="1:14">
      <c r="C4" s="255" t="s">
        <v>366</v>
      </c>
      <c r="D4" s="255"/>
      <c r="E4" s="255"/>
      <c r="F4" s="255"/>
      <c r="H4" s="69" t="s">
        <v>367</v>
      </c>
    </row>
    <row r="5" spans="1:14" ht="30">
      <c r="C5" s="24" t="s">
        <v>368</v>
      </c>
      <c r="D5" s="23" t="s">
        <v>369</v>
      </c>
      <c r="E5" s="24" t="s">
        <v>370</v>
      </c>
      <c r="F5" s="23" t="s">
        <v>1</v>
      </c>
      <c r="H5" s="246" t="s">
        <v>371</v>
      </c>
      <c r="I5" s="246"/>
      <c r="J5" s="246"/>
      <c r="K5" s="246"/>
      <c r="L5" s="81">
        <f>SUM(M6:M12)</f>
        <v>0</v>
      </c>
      <c r="M5" s="81"/>
    </row>
    <row r="6" spans="1:14">
      <c r="C6" s="82">
        <v>5201</v>
      </c>
      <c r="D6" s="95" t="s">
        <v>372</v>
      </c>
      <c r="E6" s="25" t="s">
        <v>328</v>
      </c>
      <c r="F6" s="72">
        <v>1300000</v>
      </c>
      <c r="H6" s="247" t="s">
        <v>373</v>
      </c>
      <c r="I6" s="247"/>
      <c r="J6" s="247"/>
      <c r="K6" s="247"/>
      <c r="L6" s="81"/>
      <c r="M6" s="170">
        <v>0</v>
      </c>
    </row>
    <row r="7" spans="1:14">
      <c r="C7" s="82">
        <v>5202</v>
      </c>
      <c r="D7" s="95" t="s">
        <v>374</v>
      </c>
      <c r="E7" s="25" t="s">
        <v>328</v>
      </c>
      <c r="F7" s="72">
        <v>1500000</v>
      </c>
      <c r="H7" s="247" t="s">
        <v>375</v>
      </c>
      <c r="I7" s="247"/>
      <c r="J7" s="247"/>
      <c r="K7" s="247"/>
      <c r="L7" s="81"/>
      <c r="M7" s="170">
        <v>0</v>
      </c>
    </row>
    <row r="8" spans="1:14">
      <c r="C8" s="82">
        <v>5203</v>
      </c>
      <c r="D8" s="95" t="s">
        <v>376</v>
      </c>
      <c r="E8" s="25" t="s">
        <v>328</v>
      </c>
      <c r="F8" s="72">
        <v>750000</v>
      </c>
      <c r="H8" s="247" t="s">
        <v>82</v>
      </c>
      <c r="I8" s="247"/>
      <c r="J8" s="247"/>
      <c r="K8" s="247"/>
      <c r="L8" s="81"/>
      <c r="M8" s="170">
        <v>0</v>
      </c>
    </row>
    <row r="9" spans="1:14">
      <c r="C9" s="248">
        <v>5204</v>
      </c>
      <c r="D9" s="250" t="s">
        <v>377</v>
      </c>
      <c r="E9" s="25" t="s">
        <v>328</v>
      </c>
      <c r="F9" s="72">
        <v>1600000</v>
      </c>
      <c r="H9" s="247" t="s">
        <v>378</v>
      </c>
      <c r="I9" s="247"/>
      <c r="J9" s="247"/>
      <c r="K9" s="247"/>
      <c r="L9" s="81"/>
      <c r="M9" s="170">
        <v>0</v>
      </c>
    </row>
    <row r="10" spans="1:14">
      <c r="C10" s="249"/>
      <c r="D10" s="251"/>
      <c r="E10" s="25" t="s">
        <v>379</v>
      </c>
      <c r="F10" s="72">
        <v>2000000</v>
      </c>
      <c r="H10" s="247" t="s">
        <v>380</v>
      </c>
      <c r="I10" s="247"/>
      <c r="J10" s="247"/>
      <c r="K10" s="247"/>
      <c r="L10" s="81"/>
      <c r="M10" s="170">
        <v>0</v>
      </c>
    </row>
    <row r="11" spans="1:14">
      <c r="C11" s="82">
        <v>5205</v>
      </c>
      <c r="D11" s="95" t="s">
        <v>381</v>
      </c>
      <c r="E11" s="25" t="s">
        <v>379</v>
      </c>
      <c r="F11" s="72">
        <v>1800000</v>
      </c>
      <c r="H11" s="247" t="s">
        <v>382</v>
      </c>
      <c r="I11" s="247"/>
      <c r="J11" s="247"/>
      <c r="K11" s="247"/>
      <c r="L11" s="81"/>
      <c r="M11" s="170">
        <v>0</v>
      </c>
    </row>
    <row r="12" spans="1:14">
      <c r="C12" s="248">
        <v>5206</v>
      </c>
      <c r="D12" s="250" t="s">
        <v>383</v>
      </c>
      <c r="E12" s="25" t="s">
        <v>328</v>
      </c>
      <c r="F12" s="72">
        <v>400000</v>
      </c>
      <c r="H12" s="247" t="s">
        <v>91</v>
      </c>
      <c r="I12" s="247"/>
      <c r="J12" s="247"/>
      <c r="K12" s="247"/>
      <c r="L12" s="81"/>
      <c r="M12" s="170">
        <f>L19</f>
        <v>0</v>
      </c>
    </row>
    <row r="13" spans="1:14">
      <c r="C13" s="249"/>
      <c r="D13" s="251"/>
      <c r="E13" s="25" t="s">
        <v>379</v>
      </c>
      <c r="F13" s="72">
        <v>400000</v>
      </c>
    </row>
    <row r="14" spans="1:14">
      <c r="C14" s="82">
        <v>5207</v>
      </c>
      <c r="D14" s="95" t="s">
        <v>384</v>
      </c>
      <c r="E14" s="25" t="s">
        <v>379</v>
      </c>
      <c r="F14" s="72">
        <v>750000</v>
      </c>
      <c r="H14" s="69" t="s">
        <v>385</v>
      </c>
    </row>
    <row r="15" spans="1:14">
      <c r="C15" s="82">
        <v>5208</v>
      </c>
      <c r="D15" s="95" t="s">
        <v>386</v>
      </c>
      <c r="E15" s="25" t="s">
        <v>379</v>
      </c>
      <c r="F15" s="72">
        <v>800000</v>
      </c>
      <c r="H15" s="237" t="s">
        <v>387</v>
      </c>
      <c r="I15" s="237"/>
      <c r="J15" s="237"/>
      <c r="K15" s="237"/>
    </row>
    <row r="16" spans="1:14">
      <c r="C16" s="252" t="s">
        <v>1</v>
      </c>
      <c r="D16" s="71"/>
      <c r="E16" s="25" t="s">
        <v>328</v>
      </c>
      <c r="F16" s="72">
        <f>SUM(F6+F7+F8+F9+F12)</f>
        <v>5550000</v>
      </c>
      <c r="H16" s="237" t="s">
        <v>388</v>
      </c>
      <c r="I16" s="237"/>
      <c r="J16" s="237"/>
      <c r="K16" s="237"/>
      <c r="L16" s="167">
        <v>0</v>
      </c>
    </row>
    <row r="17" spans="3:13">
      <c r="C17" s="253"/>
      <c r="D17" s="71"/>
      <c r="E17" s="25" t="s">
        <v>379</v>
      </c>
      <c r="F17" s="72">
        <f>SUM(F10+F11+F13+F14+F15)</f>
        <v>5750000</v>
      </c>
      <c r="H17" s="237" t="s">
        <v>381</v>
      </c>
      <c r="I17" s="237"/>
      <c r="J17" s="237"/>
      <c r="K17" s="237"/>
      <c r="L17" s="167">
        <v>0</v>
      </c>
    </row>
    <row r="18" spans="3:13">
      <c r="C18" s="25" t="s">
        <v>389</v>
      </c>
      <c r="D18" s="71"/>
      <c r="E18" s="25"/>
      <c r="F18" s="72">
        <f>SUM(F16:F17)</f>
        <v>11300000</v>
      </c>
      <c r="H18" s="237" t="s">
        <v>390</v>
      </c>
      <c r="I18" s="237"/>
      <c r="J18" s="237"/>
      <c r="K18" s="237"/>
      <c r="L18" s="169">
        <v>0</v>
      </c>
    </row>
    <row r="19" spans="3:13">
      <c r="H19" s="237" t="s">
        <v>1</v>
      </c>
      <c r="I19" s="237" t="s">
        <v>1</v>
      </c>
      <c r="J19" s="237"/>
      <c r="K19" s="237"/>
      <c r="L19" s="74">
        <f>SUM(L16:L18)</f>
        <v>0</v>
      </c>
    </row>
    <row r="21" spans="3:13" ht="17.149999999999999" customHeight="1">
      <c r="C21" s="68"/>
      <c r="D21" s="68"/>
      <c r="E21" s="68"/>
      <c r="F21" s="68"/>
      <c r="G21" s="68"/>
      <c r="H21" s="69" t="s">
        <v>391</v>
      </c>
      <c r="I21" s="86"/>
      <c r="J21" s="86"/>
      <c r="K21" s="86"/>
      <c r="L21" s="86"/>
      <c r="M21" s="86"/>
    </row>
    <row r="22" spans="3:13">
      <c r="H22" s="69" t="s">
        <v>392</v>
      </c>
    </row>
    <row r="23" spans="3:13">
      <c r="H23" s="237" t="s">
        <v>371</v>
      </c>
      <c r="I23" s="237"/>
      <c r="J23" s="237"/>
      <c r="K23" s="237"/>
      <c r="L23" s="74">
        <f>SUM(M24:M30)</f>
        <v>0</v>
      </c>
      <c r="M23" s="74"/>
    </row>
    <row r="24" spans="3:13">
      <c r="H24" s="247" t="s">
        <v>373</v>
      </c>
      <c r="I24" s="247"/>
      <c r="J24" s="247"/>
      <c r="K24" s="247"/>
      <c r="L24" s="74"/>
      <c r="M24" s="167">
        <v>0</v>
      </c>
    </row>
    <row r="25" spans="3:13">
      <c r="H25" s="247" t="s">
        <v>375</v>
      </c>
      <c r="I25" s="247"/>
      <c r="J25" s="247"/>
      <c r="K25" s="247"/>
      <c r="L25" s="74"/>
      <c r="M25" s="167">
        <v>0</v>
      </c>
    </row>
    <row r="26" spans="3:13">
      <c r="H26" s="247" t="s">
        <v>82</v>
      </c>
      <c r="I26" s="247"/>
      <c r="J26" s="247"/>
      <c r="K26" s="247"/>
      <c r="L26" s="74"/>
      <c r="M26" s="167">
        <v>0</v>
      </c>
    </row>
    <row r="27" spans="3:13">
      <c r="H27" s="247" t="s">
        <v>378</v>
      </c>
      <c r="I27" s="247"/>
      <c r="J27" s="247"/>
      <c r="K27" s="247"/>
      <c r="L27" s="74"/>
      <c r="M27" s="167">
        <v>0</v>
      </c>
    </row>
    <row r="28" spans="3:13">
      <c r="H28" s="247" t="s">
        <v>380</v>
      </c>
      <c r="I28" s="247"/>
      <c r="J28" s="247"/>
      <c r="K28" s="247"/>
      <c r="L28" s="74"/>
      <c r="M28" s="167">
        <v>0</v>
      </c>
    </row>
    <row r="29" spans="3:13">
      <c r="H29" s="247" t="s">
        <v>382</v>
      </c>
      <c r="I29" s="247"/>
      <c r="J29" s="247"/>
      <c r="K29" s="247"/>
      <c r="L29" s="74"/>
      <c r="M29" s="167">
        <v>0</v>
      </c>
    </row>
    <row r="30" spans="3:13">
      <c r="H30" s="247" t="s">
        <v>91</v>
      </c>
      <c r="I30" s="247"/>
      <c r="J30" s="247"/>
      <c r="K30" s="247"/>
      <c r="L30" s="74"/>
      <c r="M30" s="167">
        <f>L19</f>
        <v>0</v>
      </c>
    </row>
    <row r="32" spans="3:13">
      <c r="H32" s="69" t="s">
        <v>393</v>
      </c>
    </row>
    <row r="33" spans="8:13">
      <c r="H33" s="237" t="s">
        <v>394</v>
      </c>
      <c r="I33" s="237"/>
      <c r="J33" s="237"/>
      <c r="K33" s="237"/>
      <c r="L33" s="167">
        <v>0</v>
      </c>
      <c r="M33" s="74"/>
    </row>
    <row r="34" spans="8:13">
      <c r="H34" s="237" t="s">
        <v>395</v>
      </c>
      <c r="I34" s="237"/>
      <c r="J34" s="237"/>
      <c r="K34" s="237"/>
      <c r="L34" s="167">
        <v>0</v>
      </c>
      <c r="M34" s="74"/>
    </row>
    <row r="35" spans="8:13">
      <c r="H35" s="247" t="s">
        <v>371</v>
      </c>
      <c r="I35" s="247"/>
      <c r="J35" s="247"/>
      <c r="K35" s="247"/>
      <c r="L35" s="247"/>
      <c r="M35" s="74">
        <f>SUM(M33:M34)</f>
        <v>0</v>
      </c>
    </row>
  </sheetData>
  <mergeCells count="33">
    <mergeCell ref="H6:K6"/>
    <mergeCell ref="C2:F2"/>
    <mergeCell ref="H2:N2"/>
    <mergeCell ref="C3:F3"/>
    <mergeCell ref="C4:F4"/>
    <mergeCell ref="H5:K5"/>
    <mergeCell ref="H7:K7"/>
    <mergeCell ref="H8:K8"/>
    <mergeCell ref="C9:C10"/>
    <mergeCell ref="D9:D10"/>
    <mergeCell ref="H9:K9"/>
    <mergeCell ref="H10:K10"/>
    <mergeCell ref="H26:K26"/>
    <mergeCell ref="H11:K11"/>
    <mergeCell ref="C12:C13"/>
    <mergeCell ref="D12:D13"/>
    <mergeCell ref="H12:K12"/>
    <mergeCell ref="H15:K15"/>
    <mergeCell ref="C16:C17"/>
    <mergeCell ref="H16:K16"/>
    <mergeCell ref="H17:K17"/>
    <mergeCell ref="H18:K18"/>
    <mergeCell ref="H19:K19"/>
    <mergeCell ref="H23:K23"/>
    <mergeCell ref="H24:K24"/>
    <mergeCell ref="H25:K25"/>
    <mergeCell ref="H35:L35"/>
    <mergeCell ref="H27:K27"/>
    <mergeCell ref="H28:K28"/>
    <mergeCell ref="H29:K29"/>
    <mergeCell ref="H30:K30"/>
    <mergeCell ref="H33:K33"/>
    <mergeCell ref="H34:K34"/>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6CC0E-AB05-4EC3-BFDD-E6940F5BFB2D}">
  <dimension ref="A1:Q53"/>
  <sheetViews>
    <sheetView zoomScale="56" zoomScaleNormal="56" workbookViewId="0">
      <selection activeCell="K26" sqref="K26"/>
    </sheetView>
  </sheetViews>
  <sheetFormatPr defaultRowHeight="14"/>
  <cols>
    <col min="1" max="1" width="44.4140625" customWidth="1"/>
    <col min="2" max="2" width="11.83203125" customWidth="1"/>
    <col min="3" max="3" width="37.4140625" customWidth="1"/>
    <col min="4" max="4" width="14" customWidth="1"/>
    <col min="5" max="5" width="22.58203125" customWidth="1"/>
    <col min="9" max="9" width="13.83203125" customWidth="1"/>
    <col min="10" max="10" width="21.1640625" customWidth="1"/>
    <col min="11" max="11" width="27.1640625" customWidth="1"/>
    <col min="12" max="12" width="22.75" customWidth="1"/>
    <col min="13" max="13" width="28.4140625" bestFit="1" customWidth="1"/>
    <col min="14" max="14" width="18.75" customWidth="1"/>
    <col min="17" max="17" width="16" customWidth="1"/>
  </cols>
  <sheetData>
    <row r="1" spans="3:17" ht="19" customHeight="1">
      <c r="C1" s="242" t="s">
        <v>319</v>
      </c>
      <c r="D1" s="361"/>
      <c r="E1" s="362"/>
    </row>
    <row r="2" spans="3:17" ht="28" customHeight="1">
      <c r="C2" s="355" t="s">
        <v>320</v>
      </c>
      <c r="D2" s="363" t="s">
        <v>399</v>
      </c>
      <c r="E2" s="355" t="s">
        <v>236</v>
      </c>
      <c r="H2" s="254" t="s">
        <v>27</v>
      </c>
      <c r="I2" s="254"/>
      <c r="J2" s="254"/>
      <c r="K2" s="254"/>
      <c r="L2" s="254"/>
      <c r="M2" s="69"/>
      <c r="N2" s="69"/>
      <c r="O2" s="69"/>
      <c r="P2" s="69"/>
      <c r="Q2" s="69"/>
    </row>
    <row r="3" spans="3:17" ht="15.5">
      <c r="C3" s="364" t="s">
        <v>372</v>
      </c>
      <c r="D3" s="356" t="s">
        <v>328</v>
      </c>
      <c r="E3" s="357">
        <v>3600000</v>
      </c>
      <c r="H3" s="254" t="s">
        <v>396</v>
      </c>
      <c r="I3" s="254"/>
      <c r="J3" s="254"/>
      <c r="K3" s="254"/>
      <c r="L3" s="254"/>
      <c r="M3" s="69"/>
      <c r="N3" s="69"/>
      <c r="O3" s="69"/>
      <c r="P3" s="69"/>
      <c r="Q3" s="69"/>
    </row>
    <row r="4" spans="3:17" ht="15.5">
      <c r="C4" s="364" t="s">
        <v>374</v>
      </c>
      <c r="D4" s="356" t="s">
        <v>328</v>
      </c>
      <c r="E4" s="357">
        <v>4200000</v>
      </c>
      <c r="H4" s="254" t="s">
        <v>397</v>
      </c>
      <c r="I4" s="254"/>
      <c r="J4" s="254"/>
      <c r="K4" s="254"/>
      <c r="L4" s="254"/>
      <c r="M4" s="74"/>
      <c r="N4" s="69"/>
      <c r="O4" s="69"/>
      <c r="P4" s="69"/>
      <c r="Q4" s="69"/>
    </row>
    <row r="5" spans="3:17" ht="15.5">
      <c r="C5" s="364" t="s">
        <v>376</v>
      </c>
      <c r="D5" s="356" t="s">
        <v>328</v>
      </c>
      <c r="E5" s="357">
        <v>2400000</v>
      </c>
      <c r="H5" s="237" t="s">
        <v>439</v>
      </c>
      <c r="I5" s="237"/>
      <c r="J5" s="237"/>
      <c r="K5" s="237"/>
      <c r="L5" s="167">
        <v>0</v>
      </c>
      <c r="M5" s="74"/>
      <c r="N5" s="69"/>
      <c r="O5" s="69"/>
      <c r="P5" s="69"/>
      <c r="Q5" s="69"/>
    </row>
    <row r="6" spans="3:17" ht="15.5">
      <c r="C6" s="365" t="s">
        <v>377</v>
      </c>
      <c r="D6" s="356" t="s">
        <v>328</v>
      </c>
      <c r="E6" s="357">
        <v>3000000</v>
      </c>
      <c r="H6" s="237" t="s">
        <v>400</v>
      </c>
      <c r="I6" s="237"/>
      <c r="J6" s="237"/>
      <c r="K6" s="237"/>
      <c r="L6" s="169">
        <v>0</v>
      </c>
      <c r="M6" s="74"/>
      <c r="N6" s="69"/>
      <c r="O6" s="69"/>
      <c r="P6" s="69"/>
      <c r="Q6" s="69"/>
    </row>
    <row r="7" spans="3:17" ht="15.5">
      <c r="C7" s="366"/>
      <c r="D7" s="356" t="s">
        <v>379</v>
      </c>
      <c r="E7" s="357">
        <v>3600000</v>
      </c>
      <c r="H7" s="237" t="s">
        <v>401</v>
      </c>
      <c r="I7" s="237"/>
      <c r="J7" s="237"/>
      <c r="K7" s="237"/>
      <c r="L7" s="74">
        <f>L5-L6</f>
        <v>0</v>
      </c>
      <c r="M7" s="74"/>
      <c r="N7" s="69"/>
      <c r="O7" s="69"/>
      <c r="P7" s="69"/>
      <c r="Q7" s="69"/>
    </row>
    <row r="8" spans="3:17" ht="15.5">
      <c r="C8" s="364" t="s">
        <v>381</v>
      </c>
      <c r="D8" s="356" t="s">
        <v>379</v>
      </c>
      <c r="E8" s="357">
        <v>2400000</v>
      </c>
      <c r="H8" s="77"/>
      <c r="I8" s="77"/>
      <c r="J8" s="77"/>
      <c r="K8" s="77"/>
      <c r="L8" s="74"/>
      <c r="M8" s="74"/>
      <c r="N8" s="69"/>
      <c r="O8" s="69"/>
      <c r="P8" s="69"/>
      <c r="Q8" s="69"/>
    </row>
    <row r="9" spans="3:17" ht="15.5">
      <c r="C9" s="365" t="s">
        <v>383</v>
      </c>
      <c r="D9" s="356" t="s">
        <v>328</v>
      </c>
      <c r="E9" s="357">
        <v>1800000</v>
      </c>
      <c r="H9" s="254" t="s">
        <v>440</v>
      </c>
      <c r="I9" s="254"/>
      <c r="J9" s="254"/>
      <c r="K9" s="254"/>
      <c r="L9" s="254"/>
      <c r="M9" s="74"/>
      <c r="N9" s="69"/>
      <c r="O9" s="69"/>
      <c r="P9" s="69"/>
      <c r="Q9" s="69"/>
    </row>
    <row r="10" spans="3:17" ht="15.5">
      <c r="C10" s="366"/>
      <c r="D10" s="356" t="s">
        <v>379</v>
      </c>
      <c r="E10" s="357">
        <v>1200000</v>
      </c>
      <c r="H10" s="237" t="s">
        <v>97</v>
      </c>
      <c r="I10" s="237"/>
      <c r="J10" s="237"/>
      <c r="K10" s="237"/>
      <c r="L10" s="167">
        <v>0</v>
      </c>
      <c r="M10" s="74"/>
      <c r="N10" s="69"/>
      <c r="O10" s="69"/>
      <c r="P10" s="69"/>
      <c r="Q10" s="69"/>
    </row>
    <row r="11" spans="3:17" ht="15.5">
      <c r="C11" s="364" t="s">
        <v>384</v>
      </c>
      <c r="D11" s="356" t="s">
        <v>379</v>
      </c>
      <c r="E11" s="357">
        <v>1800000</v>
      </c>
      <c r="H11" s="69" t="s">
        <v>403</v>
      </c>
      <c r="I11" s="69"/>
      <c r="J11" s="69"/>
      <c r="K11" s="69"/>
      <c r="L11" s="77"/>
      <c r="M11" s="69"/>
      <c r="N11" s="69"/>
      <c r="O11" s="69"/>
      <c r="P11" s="69"/>
      <c r="Q11" s="69"/>
    </row>
    <row r="12" spans="3:17" ht="15.5">
      <c r="C12" s="364" t="s">
        <v>386</v>
      </c>
      <c r="D12" s="356" t="s">
        <v>379</v>
      </c>
      <c r="E12" s="357">
        <v>3000000</v>
      </c>
      <c r="H12" s="237" t="s">
        <v>404</v>
      </c>
      <c r="I12" s="237"/>
      <c r="J12" s="237"/>
      <c r="K12" s="237"/>
      <c r="L12" s="174">
        <v>0</v>
      </c>
      <c r="M12" s="74"/>
      <c r="N12" s="69"/>
      <c r="O12" s="69"/>
      <c r="P12" s="69"/>
      <c r="Q12" s="69"/>
    </row>
    <row r="13" spans="3:17" ht="15.5">
      <c r="C13" s="365" t="s">
        <v>1</v>
      </c>
      <c r="D13" s="356" t="s">
        <v>328</v>
      </c>
      <c r="E13" s="357">
        <f>SUM(E3+E4+E5+E6+E9)</f>
        <v>15000000</v>
      </c>
      <c r="H13" s="237" t="s">
        <v>441</v>
      </c>
      <c r="I13" s="237"/>
      <c r="J13" s="237"/>
      <c r="K13" s="237"/>
      <c r="L13" s="169">
        <v>0</v>
      </c>
      <c r="M13" s="74"/>
      <c r="N13" s="69"/>
      <c r="O13" s="69"/>
      <c r="P13" s="69"/>
      <c r="Q13" s="69"/>
    </row>
    <row r="14" spans="3:17" ht="15.5">
      <c r="C14" s="366"/>
      <c r="D14" s="356" t="s">
        <v>379</v>
      </c>
      <c r="E14" s="357">
        <f>SUM(E7+E8+E10+E11+E12)</f>
        <v>12000000</v>
      </c>
      <c r="H14" s="237" t="s">
        <v>389</v>
      </c>
      <c r="I14" s="237"/>
      <c r="J14" s="237"/>
      <c r="K14" s="237"/>
      <c r="L14" s="75">
        <f>SUM(L12:L13)</f>
        <v>0</v>
      </c>
      <c r="M14" s="74"/>
      <c r="N14" s="69"/>
      <c r="O14" s="69"/>
      <c r="P14" s="69"/>
      <c r="Q14" s="69"/>
    </row>
    <row r="15" spans="3:17" ht="15.5">
      <c r="C15" s="364" t="s">
        <v>389</v>
      </c>
      <c r="D15" s="356"/>
      <c r="E15" s="357">
        <f>SUM(E13:E14)</f>
        <v>27000000</v>
      </c>
      <c r="H15" s="237" t="s">
        <v>406</v>
      </c>
      <c r="I15" s="237"/>
      <c r="J15" s="237"/>
      <c r="K15" s="237"/>
      <c r="L15" s="74">
        <f>L10-L14</f>
        <v>0</v>
      </c>
      <c r="M15" s="74"/>
      <c r="N15" s="69"/>
      <c r="O15" s="69"/>
      <c r="P15" s="69"/>
      <c r="Q15" s="69"/>
    </row>
    <row r="16" spans="3:17" ht="15.5">
      <c r="C16" s="289"/>
      <c r="D16" s="289"/>
      <c r="E16" s="289"/>
      <c r="H16" s="77"/>
      <c r="I16" s="77"/>
      <c r="J16" s="77"/>
      <c r="K16" s="77"/>
      <c r="L16" s="74"/>
      <c r="M16" s="74"/>
      <c r="N16" s="69"/>
      <c r="O16" s="69"/>
      <c r="P16" s="69"/>
      <c r="Q16" s="69"/>
    </row>
    <row r="17" spans="3:17" ht="15.5">
      <c r="C17" s="239" t="s">
        <v>351</v>
      </c>
      <c r="D17" s="259"/>
      <c r="E17" s="260"/>
      <c r="H17" s="254" t="s">
        <v>407</v>
      </c>
      <c r="I17" s="254"/>
      <c r="J17" s="254"/>
      <c r="K17" s="254"/>
      <c r="L17" s="74"/>
      <c r="M17" s="74"/>
      <c r="N17" s="69"/>
      <c r="O17" s="69"/>
      <c r="P17" s="69"/>
      <c r="Q17" s="69"/>
    </row>
    <row r="18" spans="3:17" ht="28" customHeight="1">
      <c r="C18" s="355" t="s">
        <v>320</v>
      </c>
      <c r="D18" s="363" t="s">
        <v>399</v>
      </c>
      <c r="E18" s="355" t="s">
        <v>236</v>
      </c>
      <c r="H18" s="237" t="s">
        <v>408</v>
      </c>
      <c r="I18" s="237"/>
      <c r="J18" s="237"/>
      <c r="K18" s="237"/>
      <c r="L18" s="167">
        <v>0</v>
      </c>
      <c r="M18" s="74"/>
      <c r="N18" s="69"/>
      <c r="O18" s="69"/>
      <c r="P18" s="69"/>
      <c r="Q18" s="69"/>
    </row>
    <row r="19" spans="3:17" ht="15.5">
      <c r="C19" s="364" t="s">
        <v>372</v>
      </c>
      <c r="D19" s="356" t="s">
        <v>328</v>
      </c>
      <c r="E19" s="357">
        <v>3800000</v>
      </c>
      <c r="H19" s="237" t="s">
        <v>442</v>
      </c>
      <c r="I19" s="237"/>
      <c r="J19" s="237"/>
      <c r="K19" s="237"/>
      <c r="L19" s="169">
        <v>0</v>
      </c>
      <c r="M19" s="74"/>
      <c r="N19" s="69"/>
      <c r="O19" s="69"/>
      <c r="P19" s="69"/>
      <c r="Q19" s="69"/>
    </row>
    <row r="20" spans="3:17" ht="15.5">
      <c r="C20" s="364" t="s">
        <v>374</v>
      </c>
      <c r="D20" s="356" t="s">
        <v>328</v>
      </c>
      <c r="E20" s="357">
        <v>4400000</v>
      </c>
      <c r="H20" s="237" t="s">
        <v>410</v>
      </c>
      <c r="I20" s="237"/>
      <c r="J20" s="237"/>
      <c r="K20" s="237"/>
      <c r="L20" s="74">
        <f>L18-L19</f>
        <v>0</v>
      </c>
      <c r="M20" s="74"/>
      <c r="N20" s="69"/>
      <c r="O20" s="69"/>
      <c r="P20" s="69"/>
      <c r="Q20" s="69"/>
    </row>
    <row r="21" spans="3:17" ht="23.5" customHeight="1">
      <c r="C21" s="364" t="s">
        <v>376</v>
      </c>
      <c r="D21" s="356" t="s">
        <v>328</v>
      </c>
      <c r="E21" s="357">
        <v>2600000</v>
      </c>
      <c r="H21" s="77"/>
      <c r="I21" s="77"/>
      <c r="J21" s="77"/>
      <c r="K21" s="77"/>
      <c r="L21" s="74"/>
      <c r="M21" s="74"/>
      <c r="N21" s="69"/>
      <c r="O21" s="69"/>
      <c r="P21" s="69"/>
      <c r="Q21" s="69"/>
    </row>
    <row r="22" spans="3:17" ht="15.5">
      <c r="C22" s="367" t="s">
        <v>377</v>
      </c>
      <c r="D22" s="356" t="s">
        <v>328</v>
      </c>
      <c r="E22" s="357">
        <v>3200000</v>
      </c>
      <c r="H22" s="254" t="s">
        <v>411</v>
      </c>
      <c r="I22" s="254"/>
      <c r="J22" s="254"/>
      <c r="K22" s="254"/>
      <c r="L22" s="74"/>
      <c r="M22" s="74"/>
      <c r="N22" s="69"/>
      <c r="O22" s="69"/>
      <c r="P22" s="69"/>
      <c r="Q22" s="69"/>
    </row>
    <row r="23" spans="3:17" ht="15.5">
      <c r="C23" s="368"/>
      <c r="D23" s="356" t="s">
        <v>379</v>
      </c>
      <c r="E23" s="357">
        <v>3600000</v>
      </c>
      <c r="H23" s="237" t="s">
        <v>412</v>
      </c>
      <c r="I23" s="237"/>
      <c r="J23" s="237"/>
      <c r="K23" s="237"/>
      <c r="L23" s="167">
        <v>0</v>
      </c>
      <c r="M23" s="74"/>
      <c r="N23" s="69"/>
      <c r="O23" s="69"/>
      <c r="P23" s="69"/>
      <c r="Q23" s="69"/>
    </row>
    <row r="24" spans="3:17" ht="15.5">
      <c r="C24" s="364" t="s">
        <v>381</v>
      </c>
      <c r="D24" s="356" t="s">
        <v>379</v>
      </c>
      <c r="E24" s="357">
        <v>2400000</v>
      </c>
      <c r="H24" s="237" t="s">
        <v>413</v>
      </c>
      <c r="I24" s="237"/>
      <c r="J24" s="237"/>
      <c r="K24" s="237"/>
      <c r="L24" s="169">
        <v>0</v>
      </c>
      <c r="M24" s="74"/>
      <c r="N24" s="69"/>
      <c r="O24" s="69"/>
      <c r="P24" s="69"/>
      <c r="Q24" s="69"/>
    </row>
    <row r="25" spans="3:17" ht="15.5">
      <c r="C25" s="367" t="s">
        <v>383</v>
      </c>
      <c r="D25" s="356" t="s">
        <v>328</v>
      </c>
      <c r="E25" s="357">
        <v>1950000</v>
      </c>
      <c r="H25" s="237" t="s">
        <v>401</v>
      </c>
      <c r="I25" s="237"/>
      <c r="J25" s="237"/>
      <c r="K25" s="237"/>
      <c r="L25" s="74">
        <f>L24-L23</f>
        <v>0</v>
      </c>
      <c r="M25" s="74"/>
      <c r="N25" s="69"/>
      <c r="O25" s="69"/>
      <c r="P25" s="69"/>
      <c r="Q25" s="69"/>
    </row>
    <row r="26" spans="3:17" ht="15.5">
      <c r="C26" s="368"/>
      <c r="D26" s="356" t="s">
        <v>379</v>
      </c>
      <c r="E26" s="357">
        <v>1200000</v>
      </c>
      <c r="H26" s="69"/>
      <c r="I26" s="69"/>
      <c r="J26" s="69"/>
      <c r="K26" s="69"/>
      <c r="L26" s="69"/>
      <c r="M26" s="69"/>
      <c r="N26" s="69"/>
      <c r="O26" s="69"/>
      <c r="P26" s="69"/>
      <c r="Q26" s="69"/>
    </row>
    <row r="27" spans="3:17" ht="15.5">
      <c r="C27" s="364" t="s">
        <v>384</v>
      </c>
      <c r="D27" s="356" t="s">
        <v>379</v>
      </c>
      <c r="E27" s="357">
        <v>1800000</v>
      </c>
      <c r="H27" s="80" t="s">
        <v>414</v>
      </c>
      <c r="I27" s="80"/>
      <c r="J27" s="80"/>
      <c r="K27" s="80"/>
      <c r="L27" s="80"/>
      <c r="M27" s="69"/>
      <c r="N27" s="69"/>
      <c r="O27" s="69"/>
      <c r="P27" s="69"/>
      <c r="Q27" s="69"/>
    </row>
    <row r="28" spans="3:17" ht="15.5">
      <c r="C28" s="364" t="s">
        <v>386</v>
      </c>
      <c r="D28" s="356" t="s">
        <v>379</v>
      </c>
      <c r="E28" s="357">
        <v>3000000</v>
      </c>
      <c r="H28" s="69" t="s">
        <v>397</v>
      </c>
      <c r="I28" s="69"/>
      <c r="J28" s="69"/>
      <c r="K28" s="69"/>
      <c r="L28" s="69"/>
      <c r="M28" s="69"/>
      <c r="N28" s="69"/>
      <c r="O28" s="69"/>
      <c r="P28" s="69"/>
      <c r="Q28" s="69"/>
    </row>
    <row r="29" spans="3:17" ht="15.5">
      <c r="C29" s="365" t="s">
        <v>1</v>
      </c>
      <c r="D29" s="356" t="s">
        <v>328</v>
      </c>
      <c r="E29" s="357">
        <f>SUM(E19+E20+E21+E22+E25)</f>
        <v>15950000</v>
      </c>
      <c r="H29" s="69" t="s">
        <v>415</v>
      </c>
      <c r="I29" s="69"/>
      <c r="J29" s="69"/>
      <c r="K29" s="69"/>
      <c r="L29" s="69"/>
      <c r="M29" s="69"/>
      <c r="N29" s="69"/>
      <c r="O29" s="69"/>
      <c r="P29" s="69"/>
      <c r="Q29" s="69"/>
    </row>
    <row r="30" spans="3:17" ht="15.5">
      <c r="C30" s="366"/>
      <c r="D30" s="356" t="s">
        <v>379</v>
      </c>
      <c r="E30" s="357">
        <f>SUM(E23+E24+E26+E27+E28)</f>
        <v>12000000</v>
      </c>
      <c r="H30" s="77" t="s">
        <v>416</v>
      </c>
      <c r="I30" s="77"/>
      <c r="J30" s="77"/>
      <c r="K30" s="77"/>
      <c r="L30" s="77"/>
      <c r="M30" s="118">
        <f>L5</f>
        <v>0</v>
      </c>
      <c r="N30" s="118"/>
      <c r="O30" s="69"/>
      <c r="P30" s="69"/>
      <c r="Q30" s="69"/>
    </row>
    <row r="31" spans="3:17" ht="15.5">
      <c r="C31" s="364" t="s">
        <v>389</v>
      </c>
      <c r="D31" s="356"/>
      <c r="E31" s="357">
        <f>SUM(E29:E30)</f>
        <v>27950000</v>
      </c>
      <c r="H31" s="83" t="s">
        <v>371</v>
      </c>
      <c r="I31" s="83"/>
      <c r="J31" s="83"/>
      <c r="K31" s="83"/>
      <c r="L31" s="83"/>
      <c r="M31" s="116"/>
      <c r="N31" s="119">
        <f>M30</f>
        <v>0</v>
      </c>
      <c r="O31" s="89"/>
      <c r="P31" s="69"/>
      <c r="Q31" s="69"/>
    </row>
    <row r="32" spans="3:17" ht="15.5">
      <c r="H32" s="69" t="s">
        <v>417</v>
      </c>
      <c r="I32" s="69"/>
      <c r="J32" s="69"/>
      <c r="K32" s="69"/>
      <c r="L32" s="69"/>
      <c r="M32" s="117"/>
      <c r="N32" s="117"/>
      <c r="O32" s="69"/>
      <c r="P32" s="69"/>
      <c r="Q32" s="69"/>
    </row>
    <row r="33" spans="3:17" ht="15.5">
      <c r="H33" s="83" t="s">
        <v>418</v>
      </c>
      <c r="I33" s="83"/>
      <c r="J33" s="83"/>
      <c r="K33" s="83"/>
      <c r="L33" s="83"/>
      <c r="M33" s="120">
        <f>L7</f>
        <v>0</v>
      </c>
      <c r="N33" s="120"/>
      <c r="O33" s="81"/>
      <c r="P33" s="69"/>
      <c r="Q33" s="69"/>
    </row>
    <row r="34" spans="3:17" ht="15.5">
      <c r="H34" s="77" t="s">
        <v>371</v>
      </c>
      <c r="I34" s="77"/>
      <c r="J34" s="77"/>
      <c r="K34" s="77"/>
      <c r="L34" s="77"/>
      <c r="M34" s="116"/>
      <c r="N34" s="121">
        <f>M33</f>
        <v>0</v>
      </c>
      <c r="O34" s="91"/>
      <c r="P34" s="69"/>
      <c r="Q34" s="69"/>
    </row>
    <row r="35" spans="3:17" ht="15.5">
      <c r="H35" s="69" t="s">
        <v>411</v>
      </c>
      <c r="I35" s="69"/>
      <c r="J35" s="69"/>
      <c r="K35" s="69"/>
      <c r="L35" s="69"/>
      <c r="M35" s="117"/>
      <c r="N35" s="117"/>
      <c r="O35" s="69"/>
      <c r="P35" s="69"/>
      <c r="Q35" s="69"/>
    </row>
    <row r="36" spans="3:17" ht="15.5">
      <c r="H36" s="69" t="s">
        <v>419</v>
      </c>
      <c r="I36" s="69"/>
      <c r="J36" s="69"/>
      <c r="K36" s="69"/>
      <c r="L36" s="69"/>
      <c r="M36" s="117"/>
      <c r="N36" s="117"/>
      <c r="O36" s="69"/>
      <c r="P36" s="69"/>
      <c r="Q36" s="69"/>
    </row>
    <row r="37" spans="3:17" ht="15.5">
      <c r="H37" s="77" t="s">
        <v>416</v>
      </c>
      <c r="I37" s="77"/>
      <c r="J37" s="77"/>
      <c r="K37" s="77"/>
      <c r="L37" s="77"/>
      <c r="M37" s="118">
        <f>L23</f>
        <v>0</v>
      </c>
      <c r="N37" s="118"/>
      <c r="O37" s="74"/>
      <c r="P37" s="69"/>
      <c r="Q37" s="69"/>
    </row>
    <row r="38" spans="3:17" ht="15.5">
      <c r="H38" s="83" t="s">
        <v>371</v>
      </c>
      <c r="I38" s="83"/>
      <c r="J38" s="83"/>
      <c r="K38" s="83"/>
      <c r="L38" s="83"/>
      <c r="M38" s="116"/>
      <c r="N38" s="119">
        <f>M37</f>
        <v>0</v>
      </c>
      <c r="O38" s="89"/>
      <c r="P38" s="69"/>
      <c r="Q38" s="69"/>
    </row>
    <row r="39" spans="3:17" ht="19" customHeight="1">
      <c r="C39" s="3"/>
      <c r="D39" s="3"/>
      <c r="E39" s="3"/>
      <c r="H39" s="69" t="s">
        <v>420</v>
      </c>
      <c r="I39" s="69"/>
      <c r="J39" s="69"/>
      <c r="K39" s="69"/>
      <c r="L39" s="69"/>
      <c r="M39" s="117"/>
      <c r="N39" s="117"/>
      <c r="O39" s="69"/>
      <c r="P39" s="69"/>
      <c r="Q39" s="69"/>
    </row>
    <row r="40" spans="3:17" ht="15.5">
      <c r="C40" s="19"/>
      <c r="D40" s="96"/>
      <c r="E40" s="19"/>
      <c r="H40" s="77" t="s">
        <v>421</v>
      </c>
      <c r="I40" s="77"/>
      <c r="J40" s="77"/>
      <c r="K40" s="77"/>
      <c r="L40" s="77"/>
      <c r="M40" s="118">
        <f>L25</f>
        <v>0</v>
      </c>
      <c r="N40" s="118"/>
      <c r="O40" s="74"/>
      <c r="P40" s="69"/>
      <c r="Q40" s="69"/>
    </row>
    <row r="41" spans="3:17" ht="15.5">
      <c r="C41" s="20"/>
      <c r="D41" s="65"/>
      <c r="E41" s="74"/>
      <c r="H41" s="83" t="s">
        <v>422</v>
      </c>
      <c r="I41" s="83"/>
      <c r="J41" s="83"/>
      <c r="K41" s="83"/>
      <c r="L41" s="83"/>
      <c r="M41" s="116"/>
      <c r="N41" s="119">
        <f>M40</f>
        <v>0</v>
      </c>
      <c r="O41" s="89"/>
      <c r="P41" s="69"/>
      <c r="Q41" s="69"/>
    </row>
    <row r="42" spans="3:17" ht="15.5">
      <c r="C42" s="20"/>
      <c r="D42" s="65"/>
      <c r="E42" s="74"/>
      <c r="H42" s="69"/>
      <c r="I42" s="69"/>
      <c r="J42" s="69"/>
      <c r="K42" s="69"/>
      <c r="L42" s="69"/>
      <c r="M42" s="69"/>
      <c r="N42" s="69"/>
      <c r="O42" s="69"/>
      <c r="P42" s="69"/>
      <c r="Q42" s="69"/>
    </row>
    <row r="43" spans="3:17" ht="15.5">
      <c r="C43" s="20"/>
      <c r="D43" s="65"/>
      <c r="E43" s="74"/>
      <c r="H43" s="69"/>
      <c r="I43" s="69"/>
      <c r="J43" s="69"/>
      <c r="K43" s="69"/>
      <c r="L43" s="69"/>
      <c r="M43" s="69"/>
      <c r="N43" s="69"/>
      <c r="O43" s="69"/>
      <c r="P43" s="69"/>
      <c r="Q43" s="69"/>
    </row>
    <row r="44" spans="3:17" ht="15.5">
      <c r="C44" s="8"/>
      <c r="D44" s="65"/>
      <c r="E44" s="74"/>
      <c r="H44" s="69" t="s">
        <v>423</v>
      </c>
      <c r="I44" s="69"/>
      <c r="J44" s="69"/>
      <c r="K44" s="69"/>
      <c r="L44" s="69"/>
      <c r="M44" s="69"/>
      <c r="N44" s="69"/>
      <c r="O44" s="69"/>
      <c r="P44" s="69"/>
      <c r="Q44" s="69"/>
    </row>
    <row r="45" spans="3:17" ht="15.65" customHeight="1">
      <c r="C45" s="8"/>
      <c r="D45" s="65"/>
      <c r="E45" s="74"/>
      <c r="H45" s="256" t="s">
        <v>443</v>
      </c>
      <c r="I45" s="256"/>
      <c r="J45" s="256"/>
      <c r="K45" s="256"/>
      <c r="L45" s="256"/>
      <c r="M45" s="256"/>
      <c r="N45" s="256"/>
      <c r="O45" s="256"/>
      <c r="P45" s="256"/>
      <c r="Q45" s="256"/>
    </row>
    <row r="46" spans="3:17" ht="15.5">
      <c r="C46" s="20"/>
      <c r="D46" s="65"/>
      <c r="E46" s="74"/>
      <c r="H46" s="256"/>
      <c r="I46" s="256"/>
      <c r="J46" s="256"/>
      <c r="K46" s="256"/>
      <c r="L46" s="256"/>
      <c r="M46" s="256"/>
      <c r="N46" s="256"/>
      <c r="O46" s="256"/>
      <c r="P46" s="256"/>
      <c r="Q46" s="256"/>
    </row>
    <row r="47" spans="3:17" ht="15.65" customHeight="1">
      <c r="C47" s="8"/>
      <c r="D47" s="65"/>
      <c r="E47" s="74"/>
      <c r="H47" s="256"/>
      <c r="I47" s="256"/>
      <c r="J47" s="256"/>
      <c r="K47" s="256"/>
      <c r="L47" s="256"/>
      <c r="M47" s="256"/>
      <c r="N47" s="256"/>
      <c r="O47" s="256"/>
      <c r="P47" s="256"/>
      <c r="Q47" s="256"/>
    </row>
    <row r="48" spans="3:17" ht="15.5">
      <c r="C48" s="8"/>
      <c r="D48" s="65"/>
      <c r="E48" s="74"/>
      <c r="H48" s="256"/>
      <c r="I48" s="256"/>
      <c r="J48" s="256"/>
      <c r="K48" s="256"/>
      <c r="L48" s="256"/>
      <c r="M48" s="256"/>
      <c r="N48" s="256"/>
      <c r="O48" s="256"/>
      <c r="P48" s="256"/>
      <c r="Q48" s="256"/>
    </row>
    <row r="49" spans="1:17" ht="15.5">
      <c r="C49" s="20"/>
      <c r="D49" s="65"/>
      <c r="E49" s="74"/>
      <c r="H49" s="69" t="s">
        <v>425</v>
      </c>
      <c r="I49" s="69"/>
      <c r="J49" s="69"/>
      <c r="K49" s="69"/>
      <c r="L49" s="69"/>
      <c r="M49" s="69"/>
      <c r="N49" s="69"/>
      <c r="O49" s="69"/>
      <c r="P49" s="69"/>
      <c r="Q49" s="69"/>
    </row>
    <row r="50" spans="1:17" ht="15.65" customHeight="1">
      <c r="C50" s="20"/>
      <c r="D50" s="65"/>
      <c r="E50" s="74"/>
      <c r="H50" s="256" t="s">
        <v>444</v>
      </c>
      <c r="I50" s="256"/>
      <c r="J50" s="256"/>
      <c r="K50" s="256"/>
      <c r="L50" s="256"/>
      <c r="M50" s="256"/>
      <c r="N50" s="256"/>
      <c r="O50" s="256"/>
      <c r="P50" s="256"/>
      <c r="Q50" s="256"/>
    </row>
    <row r="51" spans="1:17" ht="15.5">
      <c r="C51" s="8"/>
      <c r="D51" s="65"/>
      <c r="E51" s="74"/>
      <c r="H51" s="256"/>
      <c r="I51" s="256"/>
      <c r="J51" s="256"/>
      <c r="K51" s="256"/>
      <c r="L51" s="256"/>
      <c r="M51" s="256"/>
      <c r="N51" s="256"/>
      <c r="O51" s="256"/>
      <c r="P51" s="256"/>
      <c r="Q51" s="256"/>
    </row>
    <row r="52" spans="1:17" ht="15.5">
      <c r="C52" s="8"/>
      <c r="D52" s="65"/>
      <c r="E52" s="74"/>
      <c r="H52" s="256"/>
      <c r="I52" s="256"/>
      <c r="J52" s="256"/>
      <c r="K52" s="256"/>
      <c r="L52" s="256"/>
      <c r="M52" s="256"/>
      <c r="N52" s="256"/>
      <c r="O52" s="256"/>
      <c r="P52" s="256"/>
      <c r="Q52" s="256"/>
    </row>
    <row r="53" spans="1:17" ht="15.5">
      <c r="A53" s="20"/>
      <c r="B53" s="65"/>
      <c r="C53" s="74"/>
    </row>
  </sheetData>
  <mergeCells count="28">
    <mergeCell ref="C6:C7"/>
    <mergeCell ref="H6:K6"/>
    <mergeCell ref="H7:K7"/>
    <mergeCell ref="C1:E1"/>
    <mergeCell ref="H2:L2"/>
    <mergeCell ref="H3:L3"/>
    <mergeCell ref="H4:L4"/>
    <mergeCell ref="H5:K5"/>
    <mergeCell ref="C9:C10"/>
    <mergeCell ref="H9:L9"/>
    <mergeCell ref="H10:K10"/>
    <mergeCell ref="H12:K12"/>
    <mergeCell ref="C13:C14"/>
    <mergeCell ref="H13:K13"/>
    <mergeCell ref="H14:K14"/>
    <mergeCell ref="C29:C30"/>
    <mergeCell ref="H45:Q48"/>
    <mergeCell ref="H15:K15"/>
    <mergeCell ref="C17:E17"/>
    <mergeCell ref="H17:K17"/>
    <mergeCell ref="H18:K18"/>
    <mergeCell ref="H19:K19"/>
    <mergeCell ref="H20:K20"/>
    <mergeCell ref="H50:Q52"/>
    <mergeCell ref="H22:K22"/>
    <mergeCell ref="H23:K23"/>
    <mergeCell ref="H24:K24"/>
    <mergeCell ref="H25:K25"/>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82B9F-B9FB-4513-B640-D2B987484F18}">
  <dimension ref="C1:K85"/>
  <sheetViews>
    <sheetView zoomScale="53" zoomScaleNormal="53" workbookViewId="0"/>
  </sheetViews>
  <sheetFormatPr defaultColWidth="9.1640625" defaultRowHeight="15.5"/>
  <cols>
    <col min="1" max="1" width="38.75" style="8" customWidth="1"/>
    <col min="2" max="2" width="16.83203125" style="8" customWidth="1"/>
    <col min="3" max="3" width="21.4140625" style="8" customWidth="1"/>
    <col min="4" max="5" width="24.58203125" style="8" customWidth="1"/>
    <col min="6" max="6" width="23.75" style="8" customWidth="1"/>
    <col min="7" max="7" width="28.58203125" style="8" customWidth="1"/>
    <col min="8" max="8" width="20.83203125" style="8" customWidth="1"/>
    <col min="9" max="9" width="26.4140625" style="8" customWidth="1"/>
    <col min="10" max="10" width="23.4140625" style="8" customWidth="1"/>
    <col min="11" max="11" width="27.58203125" style="8" customWidth="1"/>
    <col min="12" max="18" width="9.1640625" style="8"/>
    <col min="19" max="19" width="9.25" style="8" bestFit="1" customWidth="1"/>
    <col min="20" max="20" width="11.1640625" style="8" bestFit="1" customWidth="1"/>
    <col min="21" max="21" width="13.58203125" style="8" bestFit="1" customWidth="1"/>
    <col min="22" max="22" width="12.75" style="8" bestFit="1" customWidth="1"/>
    <col min="23" max="23" width="13.58203125" style="8" bestFit="1" customWidth="1"/>
    <col min="24" max="24" width="10.58203125" style="8" bestFit="1" customWidth="1"/>
    <col min="25" max="25" width="9.25" style="8" bestFit="1" customWidth="1"/>
    <col min="26" max="16384" width="9.1640625" style="8"/>
  </cols>
  <sheetData>
    <row r="1" spans="3:11">
      <c r="C1" s="261" t="s">
        <v>445</v>
      </c>
      <c r="D1" s="262"/>
      <c r="E1" s="262"/>
      <c r="F1" s="262"/>
      <c r="G1" s="262"/>
      <c r="H1" s="263"/>
    </row>
    <row r="2" spans="3:11" ht="15.65" customHeight="1">
      <c r="C2" s="264"/>
      <c r="D2" s="218"/>
      <c r="E2" s="218"/>
      <c r="F2" s="218"/>
      <c r="G2" s="218"/>
      <c r="H2" s="265"/>
    </row>
    <row r="3" spans="3:11" ht="31">
      <c r="C3" s="51" t="s">
        <v>50</v>
      </c>
      <c r="D3" s="46" t="s">
        <v>446</v>
      </c>
      <c r="E3" s="51" t="s">
        <v>447</v>
      </c>
      <c r="F3" s="51" t="s">
        <v>448</v>
      </c>
      <c r="G3" s="46" t="s">
        <v>449</v>
      </c>
      <c r="H3" s="46" t="s">
        <v>450</v>
      </c>
      <c r="I3" s="65"/>
    </row>
    <row r="4" spans="3:11">
      <c r="C4" s="15" t="s">
        <v>451</v>
      </c>
      <c r="D4" s="97">
        <v>20000</v>
      </c>
      <c r="E4" s="98">
        <v>11000</v>
      </c>
      <c r="F4" s="98">
        <v>2000</v>
      </c>
      <c r="G4" s="98">
        <v>15000</v>
      </c>
      <c r="H4" s="97">
        <v>18000</v>
      </c>
    </row>
    <row r="5" spans="3:11">
      <c r="C5" s="15" t="s">
        <v>452</v>
      </c>
      <c r="D5" s="97">
        <v>10000</v>
      </c>
      <c r="E5" s="98">
        <v>8500</v>
      </c>
      <c r="F5" s="98">
        <v>1500</v>
      </c>
      <c r="G5" s="98">
        <v>13000</v>
      </c>
      <c r="H5" s="97">
        <v>8000</v>
      </c>
      <c r="J5" s="65"/>
      <c r="K5" s="65"/>
    </row>
    <row r="6" spans="3:11" s="65" customFormat="1" ht="37" customHeight="1">
      <c r="C6" s="15" t="s">
        <v>453</v>
      </c>
      <c r="D6" s="97">
        <v>7500</v>
      </c>
      <c r="E6" s="98">
        <v>14000</v>
      </c>
      <c r="F6" s="98">
        <v>3000</v>
      </c>
      <c r="G6" s="98">
        <v>19000</v>
      </c>
      <c r="H6" s="97">
        <v>6000</v>
      </c>
      <c r="I6" s="8"/>
      <c r="J6" s="8"/>
      <c r="K6" s="8"/>
    </row>
    <row r="7" spans="3:11" ht="23.25" customHeight="1">
      <c r="C7" s="15" t="s">
        <v>454</v>
      </c>
      <c r="D7" s="97">
        <v>7500</v>
      </c>
      <c r="E7" s="98">
        <v>8000</v>
      </c>
      <c r="F7" s="98">
        <v>1000</v>
      </c>
      <c r="G7" s="98">
        <v>11000</v>
      </c>
      <c r="H7" s="97">
        <v>4000</v>
      </c>
    </row>
    <row r="8" spans="3:11" ht="23.25" customHeight="1">
      <c r="C8" s="15" t="s">
        <v>455</v>
      </c>
      <c r="D8" s="97">
        <v>5000</v>
      </c>
      <c r="E8" s="98">
        <v>7000</v>
      </c>
      <c r="F8" s="98">
        <v>1000</v>
      </c>
      <c r="G8" s="98">
        <v>12000</v>
      </c>
      <c r="H8" s="97">
        <v>3000</v>
      </c>
    </row>
    <row r="9" spans="3:11" ht="23.25" customHeight="1">
      <c r="C9" s="49" t="s">
        <v>18</v>
      </c>
    </row>
    <row r="10" spans="3:11" ht="23.25" customHeight="1">
      <c r="C10" s="266" t="s">
        <v>456</v>
      </c>
      <c r="D10" s="267"/>
      <c r="E10" s="267"/>
      <c r="F10" s="267"/>
      <c r="G10" s="268"/>
    </row>
    <row r="11" spans="3:11" ht="23.25" customHeight="1">
      <c r="C11" s="25" t="s">
        <v>451</v>
      </c>
      <c r="D11" s="25" t="s">
        <v>452</v>
      </c>
      <c r="E11" s="25" t="s">
        <v>453</v>
      </c>
      <c r="F11" s="25" t="s">
        <v>454</v>
      </c>
      <c r="G11" s="25" t="s">
        <v>455</v>
      </c>
    </row>
    <row r="12" spans="3:11">
      <c r="C12" s="25">
        <v>4</v>
      </c>
      <c r="D12" s="25">
        <v>3</v>
      </c>
      <c r="E12" s="25">
        <v>6</v>
      </c>
      <c r="F12" s="25">
        <v>2</v>
      </c>
      <c r="G12" s="25">
        <v>5</v>
      </c>
    </row>
    <row r="13" spans="3:11">
      <c r="C13" s="286"/>
      <c r="D13" s="286"/>
      <c r="E13" s="286"/>
      <c r="F13" s="286"/>
      <c r="G13" s="286"/>
    </row>
    <row r="14" spans="3:11">
      <c r="C14" s="287"/>
      <c r="D14" s="287"/>
      <c r="E14" s="287"/>
      <c r="F14" s="287"/>
      <c r="G14" s="287"/>
    </row>
    <row r="17" spans="3:11">
      <c r="C17" s="49" t="s">
        <v>27</v>
      </c>
    </row>
    <row r="18" spans="3:11">
      <c r="C18" s="226" t="s">
        <v>457</v>
      </c>
      <c r="D18" s="227"/>
      <c r="E18" s="57" t="s">
        <v>458</v>
      </c>
    </row>
    <row r="19" spans="3:11">
      <c r="C19" s="269" t="s">
        <v>459</v>
      </c>
      <c r="D19" s="270"/>
      <c r="E19" s="62" t="s">
        <v>460</v>
      </c>
    </row>
    <row r="21" spans="3:11" ht="31">
      <c r="C21" s="51" t="s">
        <v>50</v>
      </c>
      <c r="D21" s="46" t="s">
        <v>446</v>
      </c>
      <c r="E21" s="51" t="s">
        <v>447</v>
      </c>
      <c r="F21" s="51" t="s">
        <v>448</v>
      </c>
      <c r="G21" s="46" t="s">
        <v>449</v>
      </c>
      <c r="H21" s="46" t="s">
        <v>450</v>
      </c>
      <c r="I21" s="46" t="s">
        <v>456</v>
      </c>
      <c r="J21" s="65"/>
      <c r="K21" s="65"/>
    </row>
    <row r="22" spans="3:11" s="65" customFormat="1" ht="54" customHeight="1">
      <c r="C22" s="15" t="s">
        <v>451</v>
      </c>
      <c r="D22" s="97">
        <v>20000</v>
      </c>
      <c r="E22" s="98">
        <v>11000</v>
      </c>
      <c r="F22" s="98">
        <v>2000</v>
      </c>
      <c r="G22" s="98">
        <v>15000</v>
      </c>
      <c r="H22" s="97">
        <v>18000</v>
      </c>
      <c r="I22" s="25">
        <v>4</v>
      </c>
      <c r="J22" s="8"/>
      <c r="K22" s="8"/>
    </row>
    <row r="23" spans="3:11" ht="23.25" customHeight="1">
      <c r="C23" s="15" t="s">
        <v>452</v>
      </c>
      <c r="D23" s="97">
        <v>10000</v>
      </c>
      <c r="E23" s="98">
        <v>8500</v>
      </c>
      <c r="F23" s="98">
        <v>1500</v>
      </c>
      <c r="G23" s="98">
        <v>13000</v>
      </c>
      <c r="H23" s="97">
        <v>8000</v>
      </c>
      <c r="I23" s="25">
        <v>3</v>
      </c>
    </row>
    <row r="24" spans="3:11" ht="23.25" customHeight="1">
      <c r="C24" s="15" t="s">
        <v>453</v>
      </c>
      <c r="D24" s="97">
        <v>7500</v>
      </c>
      <c r="E24" s="98">
        <v>14000</v>
      </c>
      <c r="F24" s="98">
        <v>3000</v>
      </c>
      <c r="G24" s="98">
        <v>19000</v>
      </c>
      <c r="H24" s="97">
        <v>6000</v>
      </c>
      <c r="I24" s="25">
        <v>6</v>
      </c>
    </row>
    <row r="25" spans="3:11" ht="23.25" customHeight="1">
      <c r="C25" s="15" t="s">
        <v>454</v>
      </c>
      <c r="D25" s="97">
        <v>7500</v>
      </c>
      <c r="E25" s="98">
        <v>8000</v>
      </c>
      <c r="F25" s="98">
        <v>1000</v>
      </c>
      <c r="G25" s="98">
        <v>11000</v>
      </c>
      <c r="H25" s="97">
        <v>4000</v>
      </c>
      <c r="I25" s="25">
        <v>2</v>
      </c>
    </row>
    <row r="26" spans="3:11" ht="23.25" customHeight="1">
      <c r="C26" s="15" t="s">
        <v>455</v>
      </c>
      <c r="D26" s="97">
        <v>5000</v>
      </c>
      <c r="E26" s="98">
        <v>7000</v>
      </c>
      <c r="F26" s="98">
        <v>1000</v>
      </c>
      <c r="G26" s="98">
        <v>12000</v>
      </c>
      <c r="H26" s="97">
        <v>3000</v>
      </c>
      <c r="I26" s="25">
        <v>5</v>
      </c>
    </row>
    <row r="27" spans="3:11" ht="23.25" customHeight="1"/>
    <row r="28" spans="3:11">
      <c r="C28" s="8" t="s">
        <v>461</v>
      </c>
    </row>
    <row r="29" spans="3:11">
      <c r="C29" s="8" t="s">
        <v>462</v>
      </c>
    </row>
    <row r="30" spans="3:11" ht="62">
      <c r="C30" s="51" t="s">
        <v>463</v>
      </c>
      <c r="D30" s="46" t="s">
        <v>464</v>
      </c>
      <c r="E30" s="46" t="s">
        <v>465</v>
      </c>
      <c r="F30" s="46" t="s">
        <v>466</v>
      </c>
      <c r="G30" s="46" t="s">
        <v>467</v>
      </c>
      <c r="H30" s="46" t="s">
        <v>468</v>
      </c>
      <c r="I30" s="46" t="s">
        <v>469</v>
      </c>
    </row>
    <row r="31" spans="3:11" ht="63" customHeight="1">
      <c r="C31" s="15" t="s">
        <v>451</v>
      </c>
      <c r="D31" s="282">
        <v>0</v>
      </c>
      <c r="E31" s="151">
        <v>0</v>
      </c>
      <c r="F31" s="98">
        <f>D31*E31</f>
        <v>0</v>
      </c>
      <c r="G31" s="99" t="e">
        <f>F31/F36</f>
        <v>#DIV/0!</v>
      </c>
      <c r="H31" s="100" t="e">
        <f>G31*500000000</f>
        <v>#DIV/0!</v>
      </c>
      <c r="I31" s="101" t="e">
        <f>H31/D31</f>
        <v>#DIV/0!</v>
      </c>
    </row>
    <row r="32" spans="3:11">
      <c r="C32" s="15" t="s">
        <v>452</v>
      </c>
      <c r="D32" s="282">
        <v>0</v>
      </c>
      <c r="E32" s="151">
        <v>0</v>
      </c>
      <c r="F32" s="98">
        <f t="shared" ref="F32:F35" si="0">D32*E32</f>
        <v>0</v>
      </c>
      <c r="G32" s="99" t="e">
        <f>F32/F36</f>
        <v>#DIV/0!</v>
      </c>
      <c r="H32" s="100" t="e">
        <f>G32*500000000</f>
        <v>#DIV/0!</v>
      </c>
      <c r="I32" s="101" t="e">
        <f>H32/D32</f>
        <v>#DIV/0!</v>
      </c>
      <c r="K32" s="102"/>
    </row>
    <row r="33" spans="3:11">
      <c r="C33" s="15" t="s">
        <v>453</v>
      </c>
      <c r="D33" s="282">
        <v>0</v>
      </c>
      <c r="E33" s="151">
        <v>0</v>
      </c>
      <c r="F33" s="98">
        <f t="shared" si="0"/>
        <v>0</v>
      </c>
      <c r="G33" s="99" t="e">
        <f>F33/F36</f>
        <v>#DIV/0!</v>
      </c>
      <c r="H33" s="100" t="e">
        <f>G33*500000000</f>
        <v>#DIV/0!</v>
      </c>
      <c r="I33" s="101" t="e">
        <f>H33/D33</f>
        <v>#DIV/0!</v>
      </c>
    </row>
    <row r="34" spans="3:11">
      <c r="C34" s="15" t="s">
        <v>454</v>
      </c>
      <c r="D34" s="282">
        <v>0</v>
      </c>
      <c r="E34" s="151">
        <v>0</v>
      </c>
      <c r="F34" s="98">
        <f t="shared" si="0"/>
        <v>0</v>
      </c>
      <c r="G34" s="99" t="e">
        <f>F34/F36</f>
        <v>#DIV/0!</v>
      </c>
      <c r="H34" s="100" t="e">
        <f>G34*500000000</f>
        <v>#DIV/0!</v>
      </c>
      <c r="I34" s="101" t="e">
        <f>H34/D34</f>
        <v>#DIV/0!</v>
      </c>
    </row>
    <row r="35" spans="3:11">
      <c r="C35" s="15" t="s">
        <v>455</v>
      </c>
      <c r="D35" s="282">
        <v>0</v>
      </c>
      <c r="E35" s="151">
        <v>0</v>
      </c>
      <c r="F35" s="98">
        <f t="shared" si="0"/>
        <v>0</v>
      </c>
      <c r="G35" s="99" t="e">
        <f>F35/F36</f>
        <v>#DIV/0!</v>
      </c>
      <c r="H35" s="100" t="e">
        <f>G35*500000000</f>
        <v>#DIV/0!</v>
      </c>
      <c r="I35" s="101" t="e">
        <f>H35/D35</f>
        <v>#DIV/0!</v>
      </c>
    </row>
    <row r="36" spans="3:11">
      <c r="C36" s="15"/>
      <c r="D36" s="15"/>
      <c r="E36" s="98"/>
      <c r="F36" s="98">
        <f>SUM(F31:F35)</f>
        <v>0</v>
      </c>
      <c r="G36" s="103" t="e">
        <f>SUM(G31:G35)</f>
        <v>#DIV/0!</v>
      </c>
      <c r="H36" s="100" t="e">
        <f>SUM(H31:H35)</f>
        <v>#DIV/0!</v>
      </c>
      <c r="I36" s="15"/>
    </row>
    <row r="39" spans="3:11">
      <c r="C39" s="8" t="s">
        <v>470</v>
      </c>
    </row>
    <row r="40" spans="3:11" ht="62">
      <c r="C40" s="51" t="s">
        <v>463</v>
      </c>
      <c r="D40" s="46" t="s">
        <v>471</v>
      </c>
      <c r="E40" s="46" t="s">
        <v>472</v>
      </c>
      <c r="F40" s="46" t="s">
        <v>473</v>
      </c>
      <c r="G40" s="46" t="s">
        <v>474</v>
      </c>
      <c r="H40" s="46" t="s">
        <v>475</v>
      </c>
      <c r="I40" s="46" t="s">
        <v>476</v>
      </c>
      <c r="J40" s="46" t="s">
        <v>477</v>
      </c>
      <c r="K40" s="46" t="s">
        <v>478</v>
      </c>
    </row>
    <row r="41" spans="3:11">
      <c r="C41" s="15" t="s">
        <v>451</v>
      </c>
      <c r="D41" s="283">
        <v>0</v>
      </c>
      <c r="E41" s="151">
        <v>0</v>
      </c>
      <c r="F41" s="98">
        <f>D41-E41</f>
        <v>0</v>
      </c>
      <c r="G41" s="97">
        <v>0</v>
      </c>
      <c r="H41" s="100">
        <f>F41*G41</f>
        <v>0</v>
      </c>
      <c r="I41" s="99" t="e">
        <f>H41/H46</f>
        <v>#DIV/0!</v>
      </c>
      <c r="J41" s="98" t="e">
        <f>I41*500000000</f>
        <v>#DIV/0!</v>
      </c>
      <c r="K41" s="98" t="e">
        <f>J41/G41</f>
        <v>#DIV/0!</v>
      </c>
    </row>
    <row r="42" spans="3:11">
      <c r="C42" s="15" t="s">
        <v>452</v>
      </c>
      <c r="D42" s="283">
        <v>0</v>
      </c>
      <c r="E42" s="151">
        <v>0</v>
      </c>
      <c r="F42" s="98">
        <f t="shared" ref="F42:F45" si="1">D42-E42</f>
        <v>0</v>
      </c>
      <c r="G42" s="97">
        <v>0</v>
      </c>
      <c r="H42" s="100">
        <f>F42*G42</f>
        <v>0</v>
      </c>
      <c r="I42" s="99" t="e">
        <f>H42/H46</f>
        <v>#DIV/0!</v>
      </c>
      <c r="J42" s="98" t="e">
        <f t="shared" ref="J42:J45" si="2">I42*500000000</f>
        <v>#DIV/0!</v>
      </c>
      <c r="K42" s="98" t="e">
        <f>J42/G42</f>
        <v>#DIV/0!</v>
      </c>
    </row>
    <row r="43" spans="3:11">
      <c r="C43" s="15" t="s">
        <v>453</v>
      </c>
      <c r="D43" s="283">
        <v>0</v>
      </c>
      <c r="E43" s="151">
        <v>0</v>
      </c>
      <c r="F43" s="98">
        <f t="shared" si="1"/>
        <v>0</v>
      </c>
      <c r="G43" s="97">
        <v>0</v>
      </c>
      <c r="H43" s="100">
        <f>F43*G43</f>
        <v>0</v>
      </c>
      <c r="I43" s="99" t="e">
        <f>H43/H46</f>
        <v>#DIV/0!</v>
      </c>
      <c r="J43" s="98" t="e">
        <f t="shared" si="2"/>
        <v>#DIV/0!</v>
      </c>
      <c r="K43" s="98" t="e">
        <f>J43/G43</f>
        <v>#DIV/0!</v>
      </c>
    </row>
    <row r="44" spans="3:11">
      <c r="C44" s="15" t="s">
        <v>454</v>
      </c>
      <c r="D44" s="283">
        <v>0</v>
      </c>
      <c r="E44" s="151">
        <v>0</v>
      </c>
      <c r="F44" s="98">
        <f t="shared" si="1"/>
        <v>0</v>
      </c>
      <c r="G44" s="97">
        <v>0</v>
      </c>
      <c r="H44" s="100">
        <f>F44*G44</f>
        <v>0</v>
      </c>
      <c r="I44" s="99" t="e">
        <f>H44/H46</f>
        <v>#DIV/0!</v>
      </c>
      <c r="J44" s="98" t="e">
        <f t="shared" si="2"/>
        <v>#DIV/0!</v>
      </c>
      <c r="K44" s="98" t="e">
        <f>J44/G44</f>
        <v>#DIV/0!</v>
      </c>
    </row>
    <row r="45" spans="3:11">
      <c r="C45" s="15" t="s">
        <v>455</v>
      </c>
      <c r="D45" s="283">
        <v>0</v>
      </c>
      <c r="E45" s="151">
        <v>0</v>
      </c>
      <c r="F45" s="98">
        <f t="shared" si="1"/>
        <v>0</v>
      </c>
      <c r="G45" s="97">
        <v>0</v>
      </c>
      <c r="H45" s="100">
        <f>F45*G45</f>
        <v>0</v>
      </c>
      <c r="I45" s="99" t="e">
        <f>H45/H46</f>
        <v>#DIV/0!</v>
      </c>
      <c r="J45" s="98" t="e">
        <f t="shared" si="2"/>
        <v>#DIV/0!</v>
      </c>
      <c r="K45" s="98" t="e">
        <f>J45/G45</f>
        <v>#DIV/0!</v>
      </c>
    </row>
    <row r="46" spans="3:11">
      <c r="C46" s="15"/>
      <c r="D46" s="98"/>
      <c r="E46" s="98"/>
      <c r="F46" s="98"/>
      <c r="G46" s="15"/>
      <c r="H46" s="100">
        <f>SUM(H41:H45)</f>
        <v>0</v>
      </c>
      <c r="I46" s="103" t="e">
        <f>SUM(I41:I45)</f>
        <v>#DIV/0!</v>
      </c>
      <c r="J46" s="98" t="e">
        <f>SUM(J41:J45)</f>
        <v>#DIV/0!</v>
      </c>
      <c r="K46" s="15"/>
    </row>
    <row r="49" spans="3:6">
      <c r="C49" s="8" t="s">
        <v>479</v>
      </c>
    </row>
    <row r="50" spans="3:6" ht="62">
      <c r="C50" s="51" t="s">
        <v>480</v>
      </c>
      <c r="D50" s="46" t="s">
        <v>481</v>
      </c>
      <c r="E50" s="46" t="s">
        <v>482</v>
      </c>
      <c r="F50" s="46" t="s">
        <v>483</v>
      </c>
    </row>
    <row r="51" spans="3:6">
      <c r="C51" s="15" t="s">
        <v>451</v>
      </c>
      <c r="D51" s="282">
        <v>0</v>
      </c>
      <c r="E51" s="99" t="e">
        <f>D51/D56</f>
        <v>#DIV/0!</v>
      </c>
      <c r="F51" s="98" t="e">
        <f>E51*500000000</f>
        <v>#DIV/0!</v>
      </c>
    </row>
    <row r="52" spans="3:6">
      <c r="C52" s="15" t="s">
        <v>452</v>
      </c>
      <c r="D52" s="282">
        <v>0</v>
      </c>
      <c r="E52" s="99" t="e">
        <f>D52/D56</f>
        <v>#DIV/0!</v>
      </c>
      <c r="F52" s="98" t="e">
        <f t="shared" ref="F52:F55" si="3">E52*500000000</f>
        <v>#DIV/0!</v>
      </c>
    </row>
    <row r="53" spans="3:6">
      <c r="C53" s="15" t="s">
        <v>453</v>
      </c>
      <c r="D53" s="282">
        <v>0</v>
      </c>
      <c r="E53" s="99" t="e">
        <f>D53/D56</f>
        <v>#DIV/0!</v>
      </c>
      <c r="F53" s="98" t="e">
        <f t="shared" si="3"/>
        <v>#DIV/0!</v>
      </c>
    </row>
    <row r="54" spans="3:6">
      <c r="C54" s="15" t="s">
        <v>454</v>
      </c>
      <c r="D54" s="282">
        <v>0</v>
      </c>
      <c r="E54" s="99" t="e">
        <f>D54/D56</f>
        <v>#DIV/0!</v>
      </c>
      <c r="F54" s="98" t="e">
        <f t="shared" si="3"/>
        <v>#DIV/0!</v>
      </c>
    </row>
    <row r="55" spans="3:6">
      <c r="C55" s="15" t="s">
        <v>455</v>
      </c>
      <c r="D55" s="282">
        <v>0</v>
      </c>
      <c r="E55" s="99" t="e">
        <f>D55/D56</f>
        <v>#DIV/0!</v>
      </c>
      <c r="F55" s="98" t="e">
        <f t="shared" si="3"/>
        <v>#DIV/0!</v>
      </c>
    </row>
    <row r="56" spans="3:6">
      <c r="C56" s="15"/>
      <c r="D56" s="104">
        <f>SUM(D51:D55)</f>
        <v>0</v>
      </c>
      <c r="E56" s="103"/>
      <c r="F56" s="98" t="e">
        <f>SUM(F51:F55)</f>
        <v>#DIV/0!</v>
      </c>
    </row>
    <row r="59" spans="3:6">
      <c r="C59" s="8" t="s">
        <v>484</v>
      </c>
    </row>
    <row r="60" spans="3:6" ht="31">
      <c r="C60" s="51" t="s">
        <v>480</v>
      </c>
      <c r="D60" s="46" t="s">
        <v>485</v>
      </c>
      <c r="E60" s="46" t="s">
        <v>486</v>
      </c>
      <c r="F60" s="46" t="s">
        <v>487</v>
      </c>
    </row>
    <row r="61" spans="3:6">
      <c r="C61" s="15" t="s">
        <v>451</v>
      </c>
      <c r="D61" s="282">
        <v>0</v>
      </c>
      <c r="E61" s="151">
        <v>0</v>
      </c>
      <c r="F61" s="98">
        <f>D61*E61</f>
        <v>0</v>
      </c>
    </row>
    <row r="62" spans="3:6">
      <c r="C62" s="15" t="s">
        <v>452</v>
      </c>
      <c r="D62" s="282">
        <v>0</v>
      </c>
      <c r="E62" s="151">
        <v>0</v>
      </c>
      <c r="F62" s="98">
        <f t="shared" ref="F62:F65" si="4">D62*E62</f>
        <v>0</v>
      </c>
    </row>
    <row r="63" spans="3:6">
      <c r="C63" s="15" t="s">
        <v>453</v>
      </c>
      <c r="D63" s="282">
        <v>0</v>
      </c>
      <c r="E63" s="151">
        <v>0</v>
      </c>
      <c r="F63" s="98">
        <f>D63*E63</f>
        <v>0</v>
      </c>
    </row>
    <row r="64" spans="3:6">
      <c r="C64" s="15" t="s">
        <v>454</v>
      </c>
      <c r="D64" s="282">
        <v>0</v>
      </c>
      <c r="E64" s="151">
        <v>0</v>
      </c>
      <c r="F64" s="98">
        <f t="shared" si="4"/>
        <v>0</v>
      </c>
    </row>
    <row r="65" spans="3:8">
      <c r="C65" s="15" t="s">
        <v>455</v>
      </c>
      <c r="D65" s="282">
        <v>0</v>
      </c>
      <c r="E65" s="151">
        <v>0</v>
      </c>
      <c r="F65" s="98">
        <f t="shared" si="4"/>
        <v>0</v>
      </c>
    </row>
    <row r="66" spans="3:8">
      <c r="C66" s="15"/>
      <c r="D66" s="104">
        <f>SUM(D61:D65)</f>
        <v>0</v>
      </c>
      <c r="E66" s="103"/>
      <c r="F66" s="98">
        <f>SUM(F61:F65)</f>
        <v>0</v>
      </c>
    </row>
    <row r="69" spans="3:8">
      <c r="C69" s="8" t="s">
        <v>488</v>
      </c>
    </row>
    <row r="70" spans="3:8" ht="46.5">
      <c r="C70" s="51" t="s">
        <v>480</v>
      </c>
      <c r="D70" s="46" t="s">
        <v>485</v>
      </c>
      <c r="E70" s="46" t="s">
        <v>489</v>
      </c>
      <c r="F70" s="46" t="s">
        <v>490</v>
      </c>
      <c r="G70" s="46" t="s">
        <v>491</v>
      </c>
      <c r="H70" s="46" t="s">
        <v>492</v>
      </c>
    </row>
    <row r="71" spans="3:8">
      <c r="C71" s="15" t="s">
        <v>451</v>
      </c>
      <c r="D71" s="282">
        <v>0</v>
      </c>
      <c r="E71" s="25">
        <v>4</v>
      </c>
      <c r="F71" s="98">
        <f>D71*E71</f>
        <v>0</v>
      </c>
      <c r="G71" s="99" t="e">
        <f>F71/F76</f>
        <v>#DIV/0!</v>
      </c>
      <c r="H71" s="98" t="e">
        <f t="shared" ref="H71:H76" si="5">(F71/$F$76)*500000000</f>
        <v>#DIV/0!</v>
      </c>
    </row>
    <row r="72" spans="3:8">
      <c r="C72" s="15" t="s">
        <v>452</v>
      </c>
      <c r="D72" s="282">
        <v>0</v>
      </c>
      <c r="E72" s="25">
        <v>3</v>
      </c>
      <c r="F72" s="98">
        <f t="shared" ref="F72:F75" si="6">D72*E72</f>
        <v>0</v>
      </c>
      <c r="G72" s="99" t="e">
        <f>F72/F76</f>
        <v>#DIV/0!</v>
      </c>
      <c r="H72" s="98" t="e">
        <f t="shared" si="5"/>
        <v>#DIV/0!</v>
      </c>
    </row>
    <row r="73" spans="3:8">
      <c r="C73" s="15" t="s">
        <v>453</v>
      </c>
      <c r="D73" s="282">
        <v>0</v>
      </c>
      <c r="E73" s="25">
        <v>6</v>
      </c>
      <c r="F73" s="98">
        <f t="shared" si="6"/>
        <v>0</v>
      </c>
      <c r="G73" s="99" t="e">
        <f>F73/F76</f>
        <v>#DIV/0!</v>
      </c>
      <c r="H73" s="98" t="e">
        <f t="shared" si="5"/>
        <v>#DIV/0!</v>
      </c>
    </row>
    <row r="74" spans="3:8">
      <c r="C74" s="15" t="s">
        <v>454</v>
      </c>
      <c r="D74" s="282">
        <v>0</v>
      </c>
      <c r="E74" s="25">
        <v>2</v>
      </c>
      <c r="F74" s="98">
        <f t="shared" si="6"/>
        <v>0</v>
      </c>
      <c r="G74" s="99" t="e">
        <f>F74/F76</f>
        <v>#DIV/0!</v>
      </c>
      <c r="H74" s="98" t="e">
        <f t="shared" si="5"/>
        <v>#DIV/0!</v>
      </c>
    </row>
    <row r="75" spans="3:8">
      <c r="C75" s="15" t="s">
        <v>455</v>
      </c>
      <c r="D75" s="282">
        <v>0</v>
      </c>
      <c r="E75" s="25">
        <v>5</v>
      </c>
      <c r="F75" s="98">
        <f t="shared" si="6"/>
        <v>0</v>
      </c>
      <c r="G75" s="99" t="e">
        <f>F75/F76</f>
        <v>#DIV/0!</v>
      </c>
      <c r="H75" s="98" t="e">
        <f t="shared" si="5"/>
        <v>#DIV/0!</v>
      </c>
    </row>
    <row r="76" spans="3:8">
      <c r="C76" s="15"/>
      <c r="D76" s="15"/>
      <c r="E76" s="15"/>
      <c r="F76" s="98">
        <f>SUM(F71:F75)</f>
        <v>0</v>
      </c>
      <c r="G76" s="103" t="e">
        <f>SUM(G71:G75)</f>
        <v>#DIV/0!</v>
      </c>
      <c r="H76" s="98" t="e">
        <f t="shared" si="5"/>
        <v>#DIV/0!</v>
      </c>
    </row>
    <row r="78" spans="3:8">
      <c r="C78" s="8" t="s">
        <v>493</v>
      </c>
    </row>
    <row r="79" spans="3:8">
      <c r="C79" s="51" t="s">
        <v>494</v>
      </c>
      <c r="D79" s="46" t="s">
        <v>451</v>
      </c>
      <c r="E79" s="46" t="s">
        <v>452</v>
      </c>
      <c r="F79" s="46" t="s">
        <v>453</v>
      </c>
      <c r="G79" s="46" t="s">
        <v>454</v>
      </c>
      <c r="H79" s="46" t="s">
        <v>455</v>
      </c>
    </row>
    <row r="80" spans="3:8">
      <c r="C80" s="15" t="s">
        <v>251</v>
      </c>
      <c r="D80" s="100"/>
      <c r="E80" s="105"/>
      <c r="F80" s="98"/>
      <c r="G80" s="106"/>
      <c r="H80" s="98"/>
    </row>
    <row r="81" spans="3:8">
      <c r="C81" s="15" t="s">
        <v>232</v>
      </c>
      <c r="D81" s="107" t="e">
        <f>H4*I31</f>
        <v>#DIV/0!</v>
      </c>
      <c r="E81" s="107" t="e">
        <f>H5*I32</f>
        <v>#DIV/0!</v>
      </c>
      <c r="F81" s="107" t="e">
        <f>H6*I33</f>
        <v>#DIV/0!</v>
      </c>
      <c r="G81" s="107" t="e">
        <f>H7*I34</f>
        <v>#DIV/0!</v>
      </c>
      <c r="H81" s="107" t="e">
        <f>H8*I35</f>
        <v>#DIV/0!</v>
      </c>
    </row>
    <row r="82" spans="3:8">
      <c r="C82" s="15" t="s">
        <v>253</v>
      </c>
      <c r="D82" s="100" t="e">
        <f>D80-D81</f>
        <v>#DIV/0!</v>
      </c>
      <c r="E82" s="105" t="e">
        <f>E80-E81</f>
        <v>#DIV/0!</v>
      </c>
      <c r="F82" s="105" t="e">
        <f>F80-F81</f>
        <v>#DIV/0!</v>
      </c>
      <c r="G82" s="105" t="e">
        <f>G80-G81</f>
        <v>#DIV/0!</v>
      </c>
      <c r="H82" s="105" t="e">
        <f>H80-H81</f>
        <v>#DIV/0!</v>
      </c>
    </row>
    <row r="83" spans="3:8">
      <c r="C83" s="8" t="s">
        <v>543</v>
      </c>
      <c r="D83" s="112"/>
      <c r="E83" s="113"/>
    </row>
    <row r="84" spans="3:8">
      <c r="C84" s="8" t="s">
        <v>578</v>
      </c>
      <c r="D84" s="112"/>
      <c r="E84" s="113"/>
    </row>
    <row r="85" spans="3:8">
      <c r="C85" s="8" t="s">
        <v>577</v>
      </c>
      <c r="D85" s="112"/>
      <c r="E85" s="113"/>
    </row>
  </sheetData>
  <mergeCells count="5">
    <mergeCell ref="C1:H2"/>
    <mergeCell ref="C10:G10"/>
    <mergeCell ref="C13:G13"/>
    <mergeCell ref="C18:D18"/>
    <mergeCell ref="C19:D19"/>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47383-1A09-4CD5-BA82-42E4E79B135F}">
  <dimension ref="A1:I71"/>
  <sheetViews>
    <sheetView zoomScale="58" zoomScaleNormal="58" workbookViewId="0"/>
  </sheetViews>
  <sheetFormatPr defaultColWidth="9.1640625" defaultRowHeight="15.5"/>
  <cols>
    <col min="1" max="1" width="50.75" style="8" customWidth="1"/>
    <col min="2" max="2" width="28" style="8" customWidth="1"/>
    <col min="3" max="3" width="23.25" style="8" customWidth="1"/>
    <col min="4" max="4" width="28" style="8" customWidth="1"/>
    <col min="5" max="5" width="24.58203125" style="8" customWidth="1"/>
    <col min="6" max="7" width="28.58203125" style="8" customWidth="1"/>
    <col min="8" max="8" width="26.83203125" style="8" customWidth="1"/>
    <col min="9" max="9" width="22.75" style="8" customWidth="1"/>
    <col min="10" max="10" width="23.4140625" style="8" customWidth="1"/>
    <col min="11" max="12" width="25.25" style="8" customWidth="1"/>
    <col min="13" max="13" width="24.1640625" style="8" customWidth="1"/>
    <col min="14" max="14" width="9.25" style="8" bestFit="1" customWidth="1"/>
    <col min="15" max="15" width="10.4140625" style="8" bestFit="1" customWidth="1"/>
    <col min="16" max="16" width="24" style="8" bestFit="1" customWidth="1"/>
    <col min="17" max="17" width="23.4140625" style="8" bestFit="1" customWidth="1"/>
    <col min="18" max="18" width="10.25" style="8" bestFit="1" customWidth="1"/>
    <col min="19" max="19" width="9.25" style="8" bestFit="1" customWidth="1"/>
    <col min="20" max="20" width="23.4140625" style="8" bestFit="1" customWidth="1"/>
    <col min="21" max="22" width="22.75" style="8" bestFit="1" customWidth="1"/>
    <col min="23" max="23" width="21.4140625" style="8" bestFit="1" customWidth="1"/>
    <col min="24" max="24" width="22.75" style="8" bestFit="1" customWidth="1"/>
    <col min="25" max="25" width="19.1640625" style="8" bestFit="1" customWidth="1"/>
    <col min="26" max="27" width="9.1640625" style="8"/>
    <col min="28" max="28" width="9.25" style="8" bestFit="1" customWidth="1"/>
    <col min="29" max="29" width="28.1640625" style="8" bestFit="1" customWidth="1"/>
    <col min="30" max="30" width="27" style="8" bestFit="1" customWidth="1"/>
    <col min="31" max="31" width="27.58203125" style="8" bestFit="1" customWidth="1"/>
    <col min="32" max="32" width="26" style="8" bestFit="1" customWidth="1"/>
    <col min="33" max="33" width="27.58203125" style="8" bestFit="1" customWidth="1"/>
    <col min="34" max="34" width="23.25" style="8" bestFit="1" customWidth="1"/>
    <col min="35" max="16384" width="9.1640625" style="8"/>
  </cols>
  <sheetData>
    <row r="1" spans="1:9">
      <c r="C1" s="271" t="s">
        <v>495</v>
      </c>
      <c r="D1" s="272"/>
      <c r="E1" s="272"/>
      <c r="F1" s="272"/>
      <c r="G1" s="272"/>
      <c r="H1" s="273"/>
      <c r="I1" s="65"/>
    </row>
    <row r="2" spans="1:9" s="65" customFormat="1" ht="18" customHeight="1">
      <c r="A2" s="8"/>
      <c r="C2" s="51" t="s">
        <v>50</v>
      </c>
      <c r="D2" s="46" t="s">
        <v>496</v>
      </c>
      <c r="E2" s="51" t="s">
        <v>497</v>
      </c>
      <c r="F2" s="51" t="s">
        <v>498</v>
      </c>
      <c r="G2" s="46" t="s">
        <v>499</v>
      </c>
      <c r="H2" s="46" t="s">
        <v>500</v>
      </c>
    </row>
    <row r="3" spans="1:9" ht="45.65" customHeight="1">
      <c r="C3" s="15" t="s">
        <v>501</v>
      </c>
      <c r="D3" s="108">
        <v>150</v>
      </c>
      <c r="E3" s="98">
        <v>12000000</v>
      </c>
      <c r="F3" s="98">
        <v>2000000</v>
      </c>
      <c r="G3" s="98">
        <v>16000000</v>
      </c>
      <c r="H3" s="25">
        <v>120</v>
      </c>
    </row>
    <row r="4" spans="1:9" ht="13.5" customHeight="1">
      <c r="C4" s="15" t="s">
        <v>502</v>
      </c>
      <c r="D4" s="108">
        <v>120</v>
      </c>
      <c r="E4" s="98">
        <v>11000000</v>
      </c>
      <c r="F4" s="98">
        <v>1000000</v>
      </c>
      <c r="G4" s="98">
        <v>13000000</v>
      </c>
      <c r="H4" s="25">
        <v>90</v>
      </c>
    </row>
    <row r="5" spans="1:9" ht="38.15" customHeight="1">
      <c r="C5" s="15" t="s">
        <v>503</v>
      </c>
      <c r="D5" s="108">
        <v>80</v>
      </c>
      <c r="E5" s="98">
        <v>8500000</v>
      </c>
      <c r="F5" s="98">
        <v>1500000</v>
      </c>
      <c r="G5" s="98">
        <v>11000000</v>
      </c>
      <c r="H5" s="25">
        <v>75</v>
      </c>
    </row>
    <row r="6" spans="1:9" ht="23.25" customHeight="1">
      <c r="C6" s="15" t="s">
        <v>504</v>
      </c>
      <c r="D6" s="108">
        <v>50</v>
      </c>
      <c r="E6" s="98">
        <v>10000000</v>
      </c>
      <c r="F6" s="98">
        <v>800000</v>
      </c>
      <c r="G6" s="98">
        <v>12000000</v>
      </c>
      <c r="H6" s="25">
        <v>40</v>
      </c>
    </row>
    <row r="7" spans="1:9" ht="23.25" customHeight="1">
      <c r="C7" s="15" t="s">
        <v>505</v>
      </c>
      <c r="D7" s="108">
        <v>50</v>
      </c>
      <c r="E7" s="98">
        <v>10500000</v>
      </c>
      <c r="F7" s="98">
        <v>650000</v>
      </c>
      <c r="G7" s="98">
        <v>13000000</v>
      </c>
      <c r="H7" s="25">
        <v>35</v>
      </c>
    </row>
    <row r="8" spans="1:9">
      <c r="C8" s="49" t="s">
        <v>18</v>
      </c>
    </row>
    <row r="9" spans="1:9">
      <c r="C9" s="109" t="s">
        <v>456</v>
      </c>
      <c r="D9" s="110"/>
      <c r="E9" s="110"/>
      <c r="F9" s="110"/>
      <c r="G9" s="111"/>
    </row>
    <row r="10" spans="1:9">
      <c r="C10" s="25" t="s">
        <v>501</v>
      </c>
      <c r="D10" s="25" t="s">
        <v>502</v>
      </c>
      <c r="E10" s="25" t="s">
        <v>503</v>
      </c>
      <c r="F10" s="25" t="s">
        <v>504</v>
      </c>
      <c r="G10" s="25" t="s">
        <v>505</v>
      </c>
    </row>
    <row r="11" spans="1:9">
      <c r="C11" s="25">
        <v>6</v>
      </c>
      <c r="D11" s="25">
        <v>2</v>
      </c>
      <c r="E11" s="25">
        <v>5</v>
      </c>
      <c r="F11" s="25">
        <v>4</v>
      </c>
      <c r="G11" s="25">
        <v>3</v>
      </c>
    </row>
    <row r="12" spans="1:9">
      <c r="C12" s="288"/>
      <c r="D12" s="288"/>
      <c r="E12" s="288"/>
      <c r="F12" s="288"/>
      <c r="G12" s="288"/>
    </row>
    <row r="13" spans="1:9">
      <c r="C13" s="287"/>
      <c r="D13" s="287"/>
      <c r="E13" s="287"/>
      <c r="F13" s="287"/>
      <c r="G13" s="287"/>
    </row>
    <row r="15" spans="1:9">
      <c r="C15" s="49" t="s">
        <v>27</v>
      </c>
    </row>
    <row r="16" spans="1:9">
      <c r="C16" s="29" t="s">
        <v>457</v>
      </c>
      <c r="D16" s="274" t="s">
        <v>506</v>
      </c>
      <c r="E16" s="275"/>
    </row>
    <row r="17" spans="3:9">
      <c r="C17" s="35" t="s">
        <v>507</v>
      </c>
      <c r="D17" s="276" t="s">
        <v>508</v>
      </c>
      <c r="E17" s="277"/>
    </row>
    <row r="18" spans="3:9">
      <c r="C18" s="65"/>
      <c r="D18" s="65"/>
      <c r="E18" s="65"/>
      <c r="F18" s="65"/>
      <c r="G18" s="65"/>
      <c r="H18" s="65"/>
      <c r="I18" s="65"/>
    </row>
    <row r="19" spans="3:9" s="65" customFormat="1" ht="16" customHeight="1">
      <c r="C19" s="51" t="s">
        <v>50</v>
      </c>
      <c r="D19" s="46" t="s">
        <v>446</v>
      </c>
      <c r="E19" s="51" t="s">
        <v>497</v>
      </c>
      <c r="F19" s="51" t="s">
        <v>498</v>
      </c>
      <c r="G19" s="46" t="s">
        <v>499</v>
      </c>
      <c r="H19" s="46" t="s">
        <v>500</v>
      </c>
      <c r="I19" s="46" t="s">
        <v>456</v>
      </c>
    </row>
    <row r="20" spans="3:9" ht="57" customHeight="1">
      <c r="C20" s="15" t="s">
        <v>501</v>
      </c>
      <c r="D20" s="108">
        <v>150</v>
      </c>
      <c r="E20" s="98">
        <v>12000000</v>
      </c>
      <c r="F20" s="98">
        <v>2000000</v>
      </c>
      <c r="G20" s="98">
        <v>16000000</v>
      </c>
      <c r="H20" s="25">
        <v>120</v>
      </c>
      <c r="I20" s="25">
        <v>6</v>
      </c>
    </row>
    <row r="21" spans="3:9" ht="23.25" customHeight="1">
      <c r="C21" s="15" t="s">
        <v>502</v>
      </c>
      <c r="D21" s="108">
        <v>120</v>
      </c>
      <c r="E21" s="98">
        <v>11000000</v>
      </c>
      <c r="F21" s="98">
        <v>1000000</v>
      </c>
      <c r="G21" s="98">
        <v>13000000</v>
      </c>
      <c r="H21" s="25">
        <v>90</v>
      </c>
      <c r="I21" s="25">
        <v>2</v>
      </c>
    </row>
    <row r="22" spans="3:9" ht="23.25" customHeight="1">
      <c r="C22" s="15" t="s">
        <v>503</v>
      </c>
      <c r="D22" s="108">
        <v>80</v>
      </c>
      <c r="E22" s="98">
        <v>8500000</v>
      </c>
      <c r="F22" s="98">
        <v>1500000</v>
      </c>
      <c r="G22" s="98">
        <v>11000000</v>
      </c>
      <c r="H22" s="25">
        <v>75</v>
      </c>
      <c r="I22" s="25">
        <v>5</v>
      </c>
    </row>
    <row r="23" spans="3:9" ht="23.25" customHeight="1">
      <c r="C23" s="15" t="s">
        <v>504</v>
      </c>
      <c r="D23" s="108">
        <v>50</v>
      </c>
      <c r="E23" s="98">
        <v>10000000</v>
      </c>
      <c r="F23" s="98">
        <v>800000</v>
      </c>
      <c r="G23" s="98">
        <v>12000000</v>
      </c>
      <c r="H23" s="25">
        <v>40</v>
      </c>
      <c r="I23" s="25">
        <v>4</v>
      </c>
    </row>
    <row r="24" spans="3:9" ht="23.25" customHeight="1">
      <c r="C24" s="15" t="s">
        <v>505</v>
      </c>
      <c r="D24" s="108">
        <v>50</v>
      </c>
      <c r="E24" s="98">
        <v>10500000</v>
      </c>
      <c r="F24" s="98">
        <v>650000</v>
      </c>
      <c r="G24" s="98">
        <v>13000000</v>
      </c>
      <c r="H24" s="25">
        <v>35</v>
      </c>
      <c r="I24" s="25">
        <v>3</v>
      </c>
    </row>
    <row r="26" spans="3:9">
      <c r="C26" s="8" t="s">
        <v>509</v>
      </c>
    </row>
    <row r="27" spans="3:9" ht="62">
      <c r="C27" s="51" t="s">
        <v>463</v>
      </c>
      <c r="D27" s="46" t="s">
        <v>464</v>
      </c>
      <c r="E27" s="46" t="s">
        <v>510</v>
      </c>
      <c r="F27" s="46" t="s">
        <v>466</v>
      </c>
      <c r="G27" s="46" t="s">
        <v>467</v>
      </c>
      <c r="H27" s="46" t="s">
        <v>511</v>
      </c>
      <c r="I27" s="46" t="s">
        <v>469</v>
      </c>
    </row>
    <row r="28" spans="3:9" ht="63" customHeight="1">
      <c r="C28" s="15" t="s">
        <v>501</v>
      </c>
      <c r="D28" s="284">
        <v>0</v>
      </c>
      <c r="E28" s="151">
        <v>0</v>
      </c>
      <c r="F28" s="98">
        <f>D28*E28</f>
        <v>0</v>
      </c>
      <c r="G28" s="99" t="e">
        <f>F28/F33</f>
        <v>#DIV/0!</v>
      </c>
      <c r="H28" s="100" t="e">
        <f>G28*4500000000</f>
        <v>#DIV/0!</v>
      </c>
      <c r="I28" s="98" t="e">
        <f>H28/D28</f>
        <v>#DIV/0!</v>
      </c>
    </row>
    <row r="29" spans="3:9">
      <c r="C29" s="15" t="s">
        <v>502</v>
      </c>
      <c r="D29" s="284">
        <v>0</v>
      </c>
      <c r="E29" s="151">
        <v>0</v>
      </c>
      <c r="F29" s="98">
        <f t="shared" ref="F29:F32" si="0">D29*E29</f>
        <v>0</v>
      </c>
      <c r="G29" s="99" t="e">
        <f>F29/F33</f>
        <v>#DIV/0!</v>
      </c>
      <c r="H29" s="100" t="e">
        <f t="shared" ref="H29:H32" si="1">G29*4500000000</f>
        <v>#DIV/0!</v>
      </c>
      <c r="I29" s="98" t="e">
        <f t="shared" ref="I29:I32" si="2">H29/D29</f>
        <v>#DIV/0!</v>
      </c>
    </row>
    <row r="30" spans="3:9">
      <c r="C30" s="15" t="s">
        <v>503</v>
      </c>
      <c r="D30" s="284">
        <v>0</v>
      </c>
      <c r="E30" s="151">
        <v>0</v>
      </c>
      <c r="F30" s="98">
        <f t="shared" si="0"/>
        <v>0</v>
      </c>
      <c r="G30" s="99" t="e">
        <f>F30/F33</f>
        <v>#DIV/0!</v>
      </c>
      <c r="H30" s="100" t="e">
        <f t="shared" si="1"/>
        <v>#DIV/0!</v>
      </c>
      <c r="I30" s="98" t="e">
        <f t="shared" si="2"/>
        <v>#DIV/0!</v>
      </c>
    </row>
    <row r="31" spans="3:9">
      <c r="C31" s="15" t="s">
        <v>504</v>
      </c>
      <c r="D31" s="284">
        <v>0</v>
      </c>
      <c r="E31" s="151">
        <v>0</v>
      </c>
      <c r="F31" s="98">
        <f t="shared" si="0"/>
        <v>0</v>
      </c>
      <c r="G31" s="99" t="e">
        <f>F31/F33</f>
        <v>#DIV/0!</v>
      </c>
      <c r="H31" s="100" t="e">
        <f t="shared" si="1"/>
        <v>#DIV/0!</v>
      </c>
      <c r="I31" s="98" t="e">
        <f t="shared" si="2"/>
        <v>#DIV/0!</v>
      </c>
    </row>
    <row r="32" spans="3:9">
      <c r="C32" s="15" t="s">
        <v>505</v>
      </c>
      <c r="D32" s="284">
        <v>0</v>
      </c>
      <c r="E32" s="151">
        <v>0</v>
      </c>
      <c r="F32" s="98">
        <f t="shared" si="0"/>
        <v>0</v>
      </c>
      <c r="G32" s="99" t="e">
        <f>F32/F33</f>
        <v>#DIV/0!</v>
      </c>
      <c r="H32" s="100" t="e">
        <f t="shared" si="1"/>
        <v>#DIV/0!</v>
      </c>
      <c r="I32" s="98" t="e">
        <f t="shared" si="2"/>
        <v>#DIV/0!</v>
      </c>
    </row>
    <row r="33" spans="3:9">
      <c r="C33" s="15"/>
      <c r="D33" s="15"/>
      <c r="E33" s="98"/>
      <c r="F33" s="98">
        <f>SUM(F28:F32)</f>
        <v>0</v>
      </c>
      <c r="G33" s="103" t="e">
        <f>SUM(G28:G32)</f>
        <v>#DIV/0!</v>
      </c>
      <c r="H33" s="100" t="e">
        <f>SUM(H28:H32)</f>
        <v>#DIV/0!</v>
      </c>
      <c r="I33" s="98" t="e">
        <f>SUM(I28:I32)</f>
        <v>#DIV/0!</v>
      </c>
    </row>
    <row r="35" spans="3:9">
      <c r="C35" s="8" t="s">
        <v>512</v>
      </c>
    </row>
    <row r="36" spans="3:9">
      <c r="C36" s="51" t="s">
        <v>494</v>
      </c>
      <c r="D36" s="46" t="s">
        <v>513</v>
      </c>
      <c r="E36" s="46" t="s">
        <v>514</v>
      </c>
      <c r="F36" s="46" t="s">
        <v>515</v>
      </c>
      <c r="G36" s="46" t="s">
        <v>516</v>
      </c>
      <c r="H36" s="46" t="s">
        <v>517</v>
      </c>
    </row>
    <row r="37" spans="3:9">
      <c r="C37" s="15" t="s">
        <v>251</v>
      </c>
      <c r="D37" s="100"/>
      <c r="E37" s="105"/>
      <c r="F37" s="98"/>
      <c r="G37" s="106"/>
      <c r="H37" s="98"/>
    </row>
    <row r="38" spans="3:9">
      <c r="C38" s="15" t="s">
        <v>232</v>
      </c>
      <c r="D38" s="149" t="e">
        <f>H3*I28</f>
        <v>#DIV/0!</v>
      </c>
      <c r="E38" s="149" t="e">
        <f>H4*I29</f>
        <v>#DIV/0!</v>
      </c>
      <c r="F38" s="149" t="e">
        <f>H5*I31</f>
        <v>#DIV/0!</v>
      </c>
      <c r="G38" s="149" t="e">
        <f>H6*I31</f>
        <v>#DIV/0!</v>
      </c>
      <c r="H38" s="149" t="e">
        <f>H7*I32</f>
        <v>#DIV/0!</v>
      </c>
    </row>
    <row r="39" spans="3:9">
      <c r="C39" s="15" t="s">
        <v>253</v>
      </c>
      <c r="D39" s="100" t="e">
        <f>D37-D38</f>
        <v>#DIV/0!</v>
      </c>
      <c r="E39" s="105" t="e">
        <f>E37-E38</f>
        <v>#DIV/0!</v>
      </c>
      <c r="F39" s="105" t="e">
        <f>F37-F38</f>
        <v>#DIV/0!</v>
      </c>
      <c r="G39" s="105" t="e">
        <f>G37-G38</f>
        <v>#DIV/0!</v>
      </c>
      <c r="H39" s="105" t="e">
        <f>H37-H38</f>
        <v>#DIV/0!</v>
      </c>
    </row>
    <row r="40" spans="3:9">
      <c r="C40" s="8" t="s">
        <v>543</v>
      </c>
      <c r="D40" s="112"/>
      <c r="E40" s="113"/>
      <c r="G40" s="113"/>
      <c r="H40" s="113"/>
    </row>
    <row r="41" spans="3:9">
      <c r="C41" s="8" t="s">
        <v>578</v>
      </c>
      <c r="D41" s="112"/>
      <c r="E41" s="113"/>
    </row>
    <row r="42" spans="3:9">
      <c r="C42" s="8" t="s">
        <v>577</v>
      </c>
      <c r="D42" s="112"/>
      <c r="E42" s="113"/>
    </row>
    <row r="44" spans="3:9">
      <c r="C44" s="8" t="s">
        <v>518</v>
      </c>
    </row>
    <row r="45" spans="3:9" ht="62">
      <c r="C45" s="51" t="s">
        <v>480</v>
      </c>
      <c r="D45" s="46" t="s">
        <v>481</v>
      </c>
      <c r="E45" s="46" t="s">
        <v>482</v>
      </c>
      <c r="F45" s="46" t="s">
        <v>519</v>
      </c>
    </row>
    <row r="46" spans="3:9">
      <c r="C46" s="15" t="s">
        <v>513</v>
      </c>
      <c r="D46" s="282">
        <v>0</v>
      </c>
      <c r="E46" s="99" t="e">
        <f>D46/D51</f>
        <v>#DIV/0!</v>
      </c>
      <c r="F46" s="98" t="e">
        <f>$F$51*E46</f>
        <v>#DIV/0!</v>
      </c>
      <c r="G46" s="114"/>
    </row>
    <row r="47" spans="3:9">
      <c r="C47" s="15" t="s">
        <v>514</v>
      </c>
      <c r="D47" s="282">
        <v>0</v>
      </c>
      <c r="E47" s="99" t="e">
        <f>D47/D51</f>
        <v>#DIV/0!</v>
      </c>
      <c r="F47" s="98" t="e">
        <f>$F$51*E47</f>
        <v>#DIV/0!</v>
      </c>
    </row>
    <row r="48" spans="3:9">
      <c r="C48" s="15" t="s">
        <v>515</v>
      </c>
      <c r="D48" s="282">
        <v>0</v>
      </c>
      <c r="E48" s="99" t="e">
        <f>D48/D51</f>
        <v>#DIV/0!</v>
      </c>
      <c r="F48" s="98" t="e">
        <f>$F$51*E48</f>
        <v>#DIV/0!</v>
      </c>
      <c r="G48" s="114"/>
    </row>
    <row r="49" spans="3:6">
      <c r="C49" s="15" t="s">
        <v>516</v>
      </c>
      <c r="D49" s="282">
        <v>0</v>
      </c>
      <c r="E49" s="99" t="e">
        <f>D49/D51</f>
        <v>#DIV/0!</v>
      </c>
      <c r="F49" s="98" t="e">
        <f>$F$51*E49</f>
        <v>#DIV/0!</v>
      </c>
    </row>
    <row r="50" spans="3:6">
      <c r="C50" s="15" t="s">
        <v>517</v>
      </c>
      <c r="D50" s="282">
        <v>0</v>
      </c>
      <c r="E50" s="99" t="e">
        <f>D50/D51</f>
        <v>#DIV/0!</v>
      </c>
      <c r="F50" s="98" t="e">
        <f>$F$51*E50</f>
        <v>#DIV/0!</v>
      </c>
    </row>
    <row r="51" spans="3:6">
      <c r="C51" s="15"/>
      <c r="D51" s="104">
        <f>SUM(D46:D50)</f>
        <v>0</v>
      </c>
      <c r="E51" s="103" t="e">
        <f>SUM(E46:E50)</f>
        <v>#DIV/0!</v>
      </c>
      <c r="F51" s="98">
        <v>4500000000</v>
      </c>
    </row>
    <row r="54" spans="3:6">
      <c r="C54" s="8" t="s">
        <v>520</v>
      </c>
    </row>
    <row r="55" spans="3:6" ht="46.5">
      <c r="C55" s="51" t="s">
        <v>480</v>
      </c>
      <c r="D55" s="46" t="s">
        <v>485</v>
      </c>
      <c r="E55" s="46" t="s">
        <v>486</v>
      </c>
      <c r="F55" s="46" t="s">
        <v>477</v>
      </c>
    </row>
    <row r="56" spans="3:6">
      <c r="C56" s="15" t="s">
        <v>513</v>
      </c>
      <c r="D56" s="282">
        <v>0</v>
      </c>
      <c r="E56" s="151">
        <v>0</v>
      </c>
      <c r="F56" s="98">
        <f>D56*E56</f>
        <v>0</v>
      </c>
    </row>
    <row r="57" spans="3:6">
      <c r="C57" s="15" t="s">
        <v>514</v>
      </c>
      <c r="D57" s="282">
        <v>0</v>
      </c>
      <c r="E57" s="151">
        <v>0</v>
      </c>
      <c r="F57" s="98">
        <f t="shared" ref="F57:F60" si="3">D57*E57</f>
        <v>0</v>
      </c>
    </row>
    <row r="58" spans="3:6">
      <c r="C58" s="15" t="s">
        <v>515</v>
      </c>
      <c r="D58" s="282">
        <v>0</v>
      </c>
      <c r="E58" s="151">
        <v>0</v>
      </c>
      <c r="F58" s="98">
        <f t="shared" si="3"/>
        <v>0</v>
      </c>
    </row>
    <row r="59" spans="3:6">
      <c r="C59" s="15" t="s">
        <v>516</v>
      </c>
      <c r="D59" s="282">
        <v>0</v>
      </c>
      <c r="E59" s="151">
        <v>0</v>
      </c>
      <c r="F59" s="98">
        <f t="shared" si="3"/>
        <v>0</v>
      </c>
    </row>
    <row r="60" spans="3:6">
      <c r="C60" s="15" t="s">
        <v>517</v>
      </c>
      <c r="D60" s="282">
        <v>0</v>
      </c>
      <c r="E60" s="151">
        <v>0</v>
      </c>
      <c r="F60" s="98">
        <f t="shared" si="3"/>
        <v>0</v>
      </c>
    </row>
    <row r="61" spans="3:6">
      <c r="C61" s="15"/>
      <c r="D61" s="104">
        <f>SUM(D56:D60)</f>
        <v>0</v>
      </c>
      <c r="E61" s="103"/>
      <c r="F61" s="98">
        <f>SUM(F56:F60)</f>
        <v>0</v>
      </c>
    </row>
    <row r="64" spans="3:6">
      <c r="C64" s="8" t="s">
        <v>488</v>
      </c>
    </row>
    <row r="65" spans="3:8" ht="46.5">
      <c r="C65" s="51" t="s">
        <v>480</v>
      </c>
      <c r="D65" s="46" t="s">
        <v>521</v>
      </c>
      <c r="E65" s="46" t="s">
        <v>522</v>
      </c>
      <c r="F65" s="46" t="s">
        <v>490</v>
      </c>
      <c r="G65" s="46" t="s">
        <v>523</v>
      </c>
      <c r="H65" s="46" t="s">
        <v>524</v>
      </c>
    </row>
    <row r="66" spans="3:8">
      <c r="C66" s="15" t="s">
        <v>513</v>
      </c>
      <c r="D66" s="282">
        <v>0</v>
      </c>
      <c r="E66" s="285">
        <v>0</v>
      </c>
      <c r="F66" s="115">
        <f>D66*E66</f>
        <v>0</v>
      </c>
      <c r="G66" s="99" t="e">
        <f>F66/F71</f>
        <v>#DIV/0!</v>
      </c>
      <c r="H66" s="98" t="e">
        <f>(F66/$F$71)*$H$71</f>
        <v>#DIV/0!</v>
      </c>
    </row>
    <row r="67" spans="3:8">
      <c r="C67" s="15" t="s">
        <v>514</v>
      </c>
      <c r="D67" s="282">
        <v>0</v>
      </c>
      <c r="E67" s="285">
        <v>0</v>
      </c>
      <c r="F67" s="115">
        <f t="shared" ref="F67:F70" si="4">D67*E67</f>
        <v>0</v>
      </c>
      <c r="G67" s="99" t="e">
        <f>F67/F71</f>
        <v>#DIV/0!</v>
      </c>
      <c r="H67" s="98" t="e">
        <f>(F67/$F$71)*$H$71</f>
        <v>#DIV/0!</v>
      </c>
    </row>
    <row r="68" spans="3:8">
      <c r="C68" s="15" t="s">
        <v>515</v>
      </c>
      <c r="D68" s="282">
        <v>0</v>
      </c>
      <c r="E68" s="285">
        <v>0</v>
      </c>
      <c r="F68" s="115">
        <f t="shared" si="4"/>
        <v>0</v>
      </c>
      <c r="G68" s="99" t="e">
        <f>F68/F71</f>
        <v>#DIV/0!</v>
      </c>
      <c r="H68" s="98" t="e">
        <f>(F68/$F$71)*$H$71</f>
        <v>#DIV/0!</v>
      </c>
    </row>
    <row r="69" spans="3:8">
      <c r="C69" s="15" t="s">
        <v>516</v>
      </c>
      <c r="D69" s="282">
        <v>0</v>
      </c>
      <c r="E69" s="285">
        <v>0</v>
      </c>
      <c r="F69" s="115">
        <f t="shared" si="4"/>
        <v>0</v>
      </c>
      <c r="G69" s="99" t="e">
        <f>F69/F71</f>
        <v>#DIV/0!</v>
      </c>
      <c r="H69" s="98" t="e">
        <f>(F69/$F$71)*$H$71</f>
        <v>#DIV/0!</v>
      </c>
    </row>
    <row r="70" spans="3:8">
      <c r="C70" s="15" t="s">
        <v>517</v>
      </c>
      <c r="D70" s="282">
        <v>0</v>
      </c>
      <c r="E70" s="285">
        <v>0</v>
      </c>
      <c r="F70" s="115">
        <f t="shared" si="4"/>
        <v>0</v>
      </c>
      <c r="G70" s="99" t="e">
        <f>F70/F71</f>
        <v>#DIV/0!</v>
      </c>
      <c r="H70" s="98" t="e">
        <f>(F70/$F$71)*$H$71</f>
        <v>#DIV/0!</v>
      </c>
    </row>
    <row r="71" spans="3:8">
      <c r="C71" s="15"/>
      <c r="D71" s="104">
        <f>SUM(D66:D70)</f>
        <v>0</v>
      </c>
      <c r="E71" s="15"/>
      <c r="F71" s="104">
        <f>SUM(F66:F70)</f>
        <v>0</v>
      </c>
      <c r="G71" s="103" t="e">
        <f>SUM(G66:G70)</f>
        <v>#DIV/0!</v>
      </c>
      <c r="H71" s="98">
        <v>4500000000</v>
      </c>
    </row>
  </sheetData>
  <mergeCells count="3">
    <mergeCell ref="C1:H1"/>
    <mergeCell ref="D16:E16"/>
    <mergeCell ref="D17:E17"/>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B5304-E433-49AF-980A-251BC263769C}">
  <dimension ref="C1:L71"/>
  <sheetViews>
    <sheetView topLeftCell="A2" zoomScale="60" zoomScaleNormal="38" workbookViewId="0">
      <selection activeCell="I17" sqref="I17"/>
    </sheetView>
  </sheetViews>
  <sheetFormatPr defaultColWidth="9.1640625" defaultRowHeight="15.5"/>
  <cols>
    <col min="1" max="1" width="40.4140625" style="8" customWidth="1"/>
    <col min="2" max="2" width="15.75" style="8" bestFit="1" customWidth="1"/>
    <col min="3" max="3" width="21.4140625" style="8" customWidth="1"/>
    <col min="4" max="5" width="24.58203125" style="8" customWidth="1"/>
    <col min="6" max="6" width="22.1640625" style="8" customWidth="1"/>
    <col min="7" max="7" width="28.58203125" style="8" customWidth="1"/>
    <col min="8" max="8" width="20.83203125" style="8" customWidth="1"/>
    <col min="9" max="9" width="18.4140625" style="8" customWidth="1"/>
    <col min="10" max="10" width="23.4140625" style="8" customWidth="1"/>
    <col min="11" max="11" width="31.25" style="8" customWidth="1"/>
    <col min="12" max="12" width="20.58203125" style="8" bestFit="1" customWidth="1"/>
    <col min="13" max="13" width="10.25" style="8" bestFit="1" customWidth="1"/>
    <col min="14" max="32" width="9.1640625" style="8"/>
    <col min="33" max="33" width="9.25" style="8" bestFit="1" customWidth="1"/>
    <col min="34" max="37" width="21.25" style="8" bestFit="1" customWidth="1"/>
    <col min="38" max="38" width="21.83203125" style="8" bestFit="1" customWidth="1"/>
    <col min="39" max="39" width="11" style="8" bestFit="1" customWidth="1"/>
    <col min="40" max="40" width="21.83203125" style="8" bestFit="1" customWidth="1"/>
    <col min="41" max="41" width="15.83203125" style="8" bestFit="1" customWidth="1"/>
    <col min="42" max="16384" width="9.1640625" style="8"/>
  </cols>
  <sheetData>
    <row r="1" spans="3:8">
      <c r="C1" s="271" t="s">
        <v>525</v>
      </c>
      <c r="D1" s="278"/>
      <c r="E1" s="278"/>
      <c r="F1" s="278"/>
      <c r="G1" s="278"/>
      <c r="H1" s="279"/>
    </row>
    <row r="2" spans="3:8" s="65" customFormat="1" ht="54" customHeight="1">
      <c r="C2" s="51" t="s">
        <v>50</v>
      </c>
      <c r="D2" s="46" t="s">
        <v>526</v>
      </c>
      <c r="E2" s="51" t="s">
        <v>527</v>
      </c>
      <c r="F2" s="51" t="s">
        <v>528</v>
      </c>
      <c r="G2" s="46" t="s">
        <v>529</v>
      </c>
      <c r="H2" s="46" t="s">
        <v>500</v>
      </c>
    </row>
    <row r="3" spans="3:8" ht="23.25" customHeight="1">
      <c r="C3" s="15" t="s">
        <v>530</v>
      </c>
      <c r="D3" s="108">
        <v>900</v>
      </c>
      <c r="E3" s="98">
        <v>15000</v>
      </c>
      <c r="F3" s="98">
        <v>5000</v>
      </c>
      <c r="G3" s="98">
        <v>32000</v>
      </c>
      <c r="H3" s="25">
        <v>650</v>
      </c>
    </row>
    <row r="4" spans="3:8" ht="23.25" customHeight="1">
      <c r="C4" s="15" t="s">
        <v>531</v>
      </c>
      <c r="D4" s="108">
        <v>600</v>
      </c>
      <c r="E4" s="98">
        <v>13000</v>
      </c>
      <c r="F4" s="98">
        <v>4000</v>
      </c>
      <c r="G4" s="98">
        <v>24000</v>
      </c>
      <c r="H4" s="25">
        <v>400</v>
      </c>
    </row>
    <row r="5" spans="3:8" ht="23.25" customHeight="1">
      <c r="C5" s="15" t="s">
        <v>532</v>
      </c>
      <c r="D5" s="108">
        <v>500</v>
      </c>
      <c r="E5" s="98">
        <v>12000</v>
      </c>
      <c r="F5" s="98">
        <v>2500</v>
      </c>
      <c r="G5" s="98">
        <v>14000</v>
      </c>
      <c r="H5" s="25">
        <v>370</v>
      </c>
    </row>
    <row r="6" spans="3:8" ht="23.25" customHeight="1">
      <c r="C6" s="15" t="s">
        <v>533</v>
      </c>
      <c r="D6" s="108">
        <v>350</v>
      </c>
      <c r="E6" s="98">
        <v>10000</v>
      </c>
      <c r="F6" s="98">
        <v>3500</v>
      </c>
      <c r="G6" s="98">
        <v>26000</v>
      </c>
      <c r="H6" s="25">
        <v>250</v>
      </c>
    </row>
    <row r="7" spans="3:8" ht="23.25" customHeight="1">
      <c r="C7" s="15" t="s">
        <v>534</v>
      </c>
      <c r="D7" s="108">
        <v>150</v>
      </c>
      <c r="E7" s="98">
        <v>5000</v>
      </c>
      <c r="F7" s="98">
        <v>1500</v>
      </c>
      <c r="G7" s="98">
        <v>8500</v>
      </c>
      <c r="H7" s="25">
        <v>120</v>
      </c>
    </row>
    <row r="8" spans="3:8">
      <c r="C8" s="49" t="s">
        <v>18</v>
      </c>
    </row>
    <row r="9" spans="3:8">
      <c r="C9" s="109" t="s">
        <v>456</v>
      </c>
      <c r="D9" s="110"/>
      <c r="E9" s="110"/>
      <c r="F9" s="110"/>
      <c r="G9" s="111"/>
    </row>
    <row r="10" spans="3:8">
      <c r="C10" s="25" t="s">
        <v>530</v>
      </c>
      <c r="D10" s="25" t="s">
        <v>531</v>
      </c>
      <c r="E10" s="25" t="s">
        <v>532</v>
      </c>
      <c r="F10" s="25" t="s">
        <v>533</v>
      </c>
      <c r="G10" s="25" t="s">
        <v>534</v>
      </c>
    </row>
    <row r="11" spans="3:8">
      <c r="C11" s="25">
        <v>6</v>
      </c>
      <c r="D11" s="25">
        <v>5</v>
      </c>
      <c r="E11" s="25">
        <v>4</v>
      </c>
      <c r="F11" s="25">
        <v>3</v>
      </c>
      <c r="G11" s="25">
        <v>2</v>
      </c>
    </row>
    <row r="12" spans="3:8">
      <c r="C12" s="288"/>
      <c r="D12" s="288"/>
      <c r="E12" s="288"/>
      <c r="F12" s="288"/>
      <c r="G12" s="288"/>
    </row>
    <row r="13" spans="3:8">
      <c r="C13" s="287"/>
      <c r="D13" s="287"/>
      <c r="E13" s="287"/>
      <c r="F13" s="287"/>
      <c r="G13" s="287"/>
    </row>
    <row r="15" spans="3:8">
      <c r="C15" s="49" t="s">
        <v>27</v>
      </c>
    </row>
    <row r="16" spans="3:8">
      <c r="C16" s="280" t="s">
        <v>457</v>
      </c>
      <c r="D16" s="274"/>
      <c r="E16" s="57" t="s">
        <v>535</v>
      </c>
    </row>
    <row r="17" spans="3:12">
      <c r="C17" s="281" t="s">
        <v>459</v>
      </c>
      <c r="D17" s="276"/>
      <c r="E17" s="62" t="s">
        <v>536</v>
      </c>
    </row>
    <row r="18" spans="3:12" s="65" customFormat="1" ht="13.5" customHeight="1"/>
    <row r="19" spans="3:12" ht="45" customHeight="1">
      <c r="C19" s="51" t="s">
        <v>50</v>
      </c>
      <c r="D19" s="46" t="s">
        <v>446</v>
      </c>
      <c r="E19" s="51" t="s">
        <v>527</v>
      </c>
      <c r="F19" s="51" t="s">
        <v>528</v>
      </c>
      <c r="G19" s="46" t="s">
        <v>529</v>
      </c>
      <c r="H19" s="46" t="s">
        <v>500</v>
      </c>
      <c r="I19" s="46" t="s">
        <v>456</v>
      </c>
    </row>
    <row r="20" spans="3:12" ht="23.25" customHeight="1">
      <c r="C20" s="15" t="s">
        <v>530</v>
      </c>
      <c r="D20" s="108">
        <v>900</v>
      </c>
      <c r="E20" s="98">
        <v>15000</v>
      </c>
      <c r="F20" s="98">
        <v>5000</v>
      </c>
      <c r="G20" s="98">
        <v>32000</v>
      </c>
      <c r="H20" s="25">
        <v>650</v>
      </c>
      <c r="I20" s="25">
        <v>6</v>
      </c>
    </row>
    <row r="21" spans="3:12" ht="23.25" customHeight="1">
      <c r="C21" s="15" t="s">
        <v>531</v>
      </c>
      <c r="D21" s="108">
        <v>600</v>
      </c>
      <c r="E21" s="98">
        <v>13000</v>
      </c>
      <c r="F21" s="98">
        <v>4000</v>
      </c>
      <c r="G21" s="98">
        <v>24000</v>
      </c>
      <c r="H21" s="25">
        <v>400</v>
      </c>
      <c r="I21" s="25">
        <v>5</v>
      </c>
    </row>
    <row r="22" spans="3:12" ht="23.25" customHeight="1">
      <c r="C22" s="15" t="s">
        <v>532</v>
      </c>
      <c r="D22" s="108">
        <v>500</v>
      </c>
      <c r="E22" s="98">
        <v>12000</v>
      </c>
      <c r="F22" s="98">
        <v>2500</v>
      </c>
      <c r="G22" s="98">
        <v>14000</v>
      </c>
      <c r="H22" s="25">
        <v>370</v>
      </c>
      <c r="I22" s="25">
        <v>4</v>
      </c>
    </row>
    <row r="23" spans="3:12" ht="23.25" customHeight="1">
      <c r="C23" s="15" t="s">
        <v>533</v>
      </c>
      <c r="D23" s="108">
        <v>350</v>
      </c>
      <c r="E23" s="98">
        <v>10000</v>
      </c>
      <c r="F23" s="98">
        <v>3500</v>
      </c>
      <c r="G23" s="98">
        <v>26000</v>
      </c>
      <c r="H23" s="25">
        <v>250</v>
      </c>
      <c r="I23" s="25">
        <v>3</v>
      </c>
    </row>
    <row r="24" spans="3:12">
      <c r="C24" s="15" t="s">
        <v>534</v>
      </c>
      <c r="D24" s="108">
        <v>150</v>
      </c>
      <c r="E24" s="98">
        <v>5000</v>
      </c>
      <c r="F24" s="98">
        <v>1500</v>
      </c>
      <c r="G24" s="98">
        <v>8500</v>
      </c>
      <c r="H24" s="25">
        <v>120</v>
      </c>
      <c r="I24" s="25">
        <v>2</v>
      </c>
    </row>
    <row r="26" spans="3:12">
      <c r="C26" s="8" t="s">
        <v>509</v>
      </c>
    </row>
    <row r="27" spans="3:12" ht="63" customHeight="1">
      <c r="C27" s="51" t="s">
        <v>463</v>
      </c>
      <c r="D27" s="46" t="s">
        <v>576</v>
      </c>
      <c r="E27" s="46" t="s">
        <v>537</v>
      </c>
      <c r="F27" s="46" t="s">
        <v>538</v>
      </c>
      <c r="G27" s="46" t="s">
        <v>474</v>
      </c>
      <c r="H27" s="46" t="s">
        <v>539</v>
      </c>
      <c r="I27" s="46" t="s">
        <v>540</v>
      </c>
      <c r="J27" s="46" t="s">
        <v>541</v>
      </c>
      <c r="K27" s="46" t="s">
        <v>542</v>
      </c>
    </row>
    <row r="28" spans="3:12">
      <c r="C28" s="15" t="s">
        <v>530</v>
      </c>
      <c r="D28" s="151">
        <v>0</v>
      </c>
      <c r="E28" s="151">
        <v>0</v>
      </c>
      <c r="F28" s="98">
        <f>D28-E28</f>
        <v>0</v>
      </c>
      <c r="G28" s="108"/>
      <c r="H28" s="98">
        <f>F28*G28</f>
        <v>0</v>
      </c>
      <c r="I28" s="99" t="e">
        <f>H28/H33</f>
        <v>#DIV/0!</v>
      </c>
      <c r="J28" s="100" t="e">
        <f>I28*24000000</f>
        <v>#DIV/0!</v>
      </c>
      <c r="K28" s="98" t="e">
        <f>J28/G28</f>
        <v>#DIV/0!</v>
      </c>
    </row>
    <row r="29" spans="3:12">
      <c r="C29" s="15" t="s">
        <v>531</v>
      </c>
      <c r="D29" s="151">
        <v>0</v>
      </c>
      <c r="E29" s="151">
        <v>0</v>
      </c>
      <c r="F29" s="98">
        <f t="shared" ref="F29:F32" si="0">D29-E29</f>
        <v>0</v>
      </c>
      <c r="G29" s="108"/>
      <c r="H29" s="98">
        <f t="shared" ref="H29:H32" si="1">F29*G29</f>
        <v>0</v>
      </c>
      <c r="I29" s="99" t="e">
        <f>H29/H33</f>
        <v>#DIV/0!</v>
      </c>
      <c r="J29" s="100" t="e">
        <f>I29*24000000</f>
        <v>#DIV/0!</v>
      </c>
      <c r="K29" s="98" t="e">
        <f t="shared" ref="K29:K32" si="2">J29/G29</f>
        <v>#DIV/0!</v>
      </c>
      <c r="L29" s="102"/>
    </row>
    <row r="30" spans="3:12">
      <c r="C30" s="15" t="s">
        <v>532</v>
      </c>
      <c r="D30" s="151">
        <v>0</v>
      </c>
      <c r="E30" s="151">
        <v>0</v>
      </c>
      <c r="F30" s="98">
        <f t="shared" si="0"/>
        <v>0</v>
      </c>
      <c r="G30" s="108"/>
      <c r="H30" s="98">
        <f t="shared" si="1"/>
        <v>0</v>
      </c>
      <c r="I30" s="99" t="e">
        <f>H30/H33</f>
        <v>#DIV/0!</v>
      </c>
      <c r="J30" s="100" t="e">
        <f>I30*24000000</f>
        <v>#DIV/0!</v>
      </c>
      <c r="K30" s="98" t="e">
        <f t="shared" si="2"/>
        <v>#DIV/0!</v>
      </c>
    </row>
    <row r="31" spans="3:12">
      <c r="C31" s="15" t="s">
        <v>533</v>
      </c>
      <c r="D31" s="151">
        <v>0</v>
      </c>
      <c r="E31" s="151">
        <v>0</v>
      </c>
      <c r="F31" s="98">
        <f t="shared" si="0"/>
        <v>0</v>
      </c>
      <c r="G31" s="108"/>
      <c r="H31" s="98">
        <f t="shared" si="1"/>
        <v>0</v>
      </c>
      <c r="I31" s="99" t="e">
        <f>H31/H33</f>
        <v>#DIV/0!</v>
      </c>
      <c r="J31" s="100" t="e">
        <f>I31*24000000</f>
        <v>#DIV/0!</v>
      </c>
      <c r="K31" s="98" t="e">
        <f t="shared" si="2"/>
        <v>#DIV/0!</v>
      </c>
    </row>
    <row r="32" spans="3:12">
      <c r="C32" s="15" t="s">
        <v>534</v>
      </c>
      <c r="D32" s="151">
        <v>0</v>
      </c>
      <c r="E32" s="151">
        <v>0</v>
      </c>
      <c r="F32" s="98">
        <f t="shared" si="0"/>
        <v>0</v>
      </c>
      <c r="G32" s="108"/>
      <c r="H32" s="98">
        <f t="shared" si="1"/>
        <v>0</v>
      </c>
      <c r="I32" s="99" t="e">
        <f>H32/H33</f>
        <v>#DIV/0!</v>
      </c>
      <c r="J32" s="100" t="e">
        <f>I32*24000000</f>
        <v>#DIV/0!</v>
      </c>
      <c r="K32" s="98" t="e">
        <f t="shared" si="2"/>
        <v>#DIV/0!</v>
      </c>
    </row>
    <row r="33" spans="3:11">
      <c r="C33" s="15"/>
      <c r="D33" s="15"/>
      <c r="E33" s="98"/>
      <c r="F33" s="98"/>
      <c r="G33" s="98"/>
      <c r="H33" s="98">
        <f>SUM(H28:H32)</f>
        <v>0</v>
      </c>
      <c r="I33" s="103" t="e">
        <f>SUM(I28:I32)</f>
        <v>#DIV/0!</v>
      </c>
      <c r="J33" s="100" t="e">
        <f>SUM(J28:J32)</f>
        <v>#DIV/0!</v>
      </c>
      <c r="K33" s="98"/>
    </row>
    <row r="35" spans="3:11">
      <c r="C35" s="8" t="s">
        <v>512</v>
      </c>
    </row>
    <row r="36" spans="3:11">
      <c r="C36" s="51" t="s">
        <v>494</v>
      </c>
      <c r="D36" s="46" t="s">
        <v>530</v>
      </c>
      <c r="E36" s="46" t="s">
        <v>531</v>
      </c>
      <c r="F36" s="46" t="s">
        <v>532</v>
      </c>
      <c r="G36" s="46" t="s">
        <v>533</v>
      </c>
      <c r="H36" s="46" t="s">
        <v>534</v>
      </c>
    </row>
    <row r="37" spans="3:11">
      <c r="C37" s="15" t="s">
        <v>251</v>
      </c>
      <c r="D37" s="100"/>
      <c r="E37" s="105"/>
      <c r="F37" s="98"/>
      <c r="G37" s="106"/>
      <c r="H37" s="98"/>
    </row>
    <row r="38" spans="3:11">
      <c r="C38" s="15" t="s">
        <v>232</v>
      </c>
      <c r="D38" s="149" t="e">
        <f>H3*K28</f>
        <v>#DIV/0!</v>
      </c>
      <c r="E38" s="149" t="e">
        <f>H4*K29</f>
        <v>#DIV/0!</v>
      </c>
      <c r="F38" s="149" t="e">
        <f>H5*K30</f>
        <v>#DIV/0!</v>
      </c>
      <c r="G38" s="149" t="e">
        <f>H6*K31</f>
        <v>#DIV/0!</v>
      </c>
      <c r="H38" s="149" t="e">
        <f>H7*K32</f>
        <v>#DIV/0!</v>
      </c>
    </row>
    <row r="39" spans="3:11">
      <c r="C39" s="15" t="s">
        <v>253</v>
      </c>
      <c r="D39" s="100" t="e">
        <f>D37-D38</f>
        <v>#DIV/0!</v>
      </c>
      <c r="E39" s="105" t="e">
        <f>E37-E38</f>
        <v>#DIV/0!</v>
      </c>
      <c r="F39" s="105" t="e">
        <f>F37-F38</f>
        <v>#DIV/0!</v>
      </c>
      <c r="G39" s="105" t="e">
        <f>G37-G38</f>
        <v>#DIV/0!</v>
      </c>
      <c r="H39" s="105" t="e">
        <f>H37-H38</f>
        <v>#DIV/0!</v>
      </c>
    </row>
    <row r="40" spans="3:11">
      <c r="C40" s="8" t="s">
        <v>543</v>
      </c>
      <c r="D40" s="112"/>
      <c r="E40" s="113"/>
      <c r="F40" s="113"/>
      <c r="G40" s="113"/>
      <c r="H40" s="113"/>
    </row>
    <row r="41" spans="3:11">
      <c r="C41" s="8" t="s">
        <v>544</v>
      </c>
      <c r="D41" s="112"/>
      <c r="E41" s="113"/>
      <c r="F41" s="113"/>
      <c r="G41" s="113"/>
      <c r="H41" s="113"/>
    </row>
    <row r="42" spans="3:11">
      <c r="C42" s="8" t="s">
        <v>545</v>
      </c>
      <c r="D42" s="112"/>
      <c r="E42" s="113"/>
      <c r="F42" s="113"/>
      <c r="G42" s="113"/>
      <c r="H42" s="113"/>
    </row>
    <row r="43" spans="3:11">
      <c r="D43" s="112"/>
      <c r="E43" s="113"/>
      <c r="F43" s="113"/>
      <c r="G43" s="113"/>
      <c r="H43" s="113"/>
    </row>
    <row r="44" spans="3:11">
      <c r="C44" s="8" t="s">
        <v>518</v>
      </c>
    </row>
    <row r="45" spans="3:11" ht="62">
      <c r="C45" s="51" t="s">
        <v>480</v>
      </c>
      <c r="D45" s="46" t="s">
        <v>481</v>
      </c>
      <c r="E45" s="46" t="s">
        <v>482</v>
      </c>
      <c r="F45" s="46" t="s">
        <v>519</v>
      </c>
    </row>
    <row r="46" spans="3:11">
      <c r="C46" s="15" t="s">
        <v>530</v>
      </c>
      <c r="D46" s="284">
        <v>0</v>
      </c>
      <c r="E46" s="99" t="e">
        <f>D46/D51</f>
        <v>#DIV/0!</v>
      </c>
      <c r="F46" s="98" t="e">
        <f>$F$51*E46</f>
        <v>#DIV/0!</v>
      </c>
      <c r="G46" s="114"/>
    </row>
    <row r="47" spans="3:11">
      <c r="C47" s="15" t="s">
        <v>531</v>
      </c>
      <c r="D47" s="284">
        <v>0</v>
      </c>
      <c r="E47" s="99" t="e">
        <f>D47/D51</f>
        <v>#DIV/0!</v>
      </c>
      <c r="F47" s="98" t="e">
        <f>$F$51*E47</f>
        <v>#DIV/0!</v>
      </c>
    </row>
    <row r="48" spans="3:11">
      <c r="C48" s="15" t="s">
        <v>532</v>
      </c>
      <c r="D48" s="284">
        <v>0</v>
      </c>
      <c r="E48" s="99" t="e">
        <f>D48/D51</f>
        <v>#DIV/0!</v>
      </c>
      <c r="F48" s="98" t="e">
        <f>$F$51*E48</f>
        <v>#DIV/0!</v>
      </c>
      <c r="G48" s="114"/>
    </row>
    <row r="49" spans="3:6">
      <c r="C49" s="15" t="s">
        <v>533</v>
      </c>
      <c r="D49" s="284">
        <v>0</v>
      </c>
      <c r="E49" s="99" t="e">
        <f>D49/D51</f>
        <v>#DIV/0!</v>
      </c>
      <c r="F49" s="98" t="e">
        <f>$F$51*E49</f>
        <v>#DIV/0!</v>
      </c>
    </row>
    <row r="50" spans="3:6">
      <c r="C50" s="15" t="s">
        <v>534</v>
      </c>
      <c r="D50" s="284">
        <v>0</v>
      </c>
      <c r="E50" s="99" t="e">
        <f>D50/D51</f>
        <v>#DIV/0!</v>
      </c>
      <c r="F50" s="98" t="e">
        <f>$F$51*E50</f>
        <v>#DIV/0!</v>
      </c>
    </row>
    <row r="51" spans="3:6">
      <c r="C51" s="15"/>
      <c r="D51" s="108">
        <f>SUM(D46:D50)</f>
        <v>0</v>
      </c>
      <c r="E51" s="103" t="e">
        <f>SUM(E46:E50)</f>
        <v>#DIV/0!</v>
      </c>
      <c r="F51" s="98">
        <v>24000000</v>
      </c>
    </row>
    <row r="54" spans="3:6">
      <c r="C54" s="8" t="s">
        <v>520</v>
      </c>
    </row>
    <row r="55" spans="3:6" ht="46.5">
      <c r="C55" s="51" t="s">
        <v>480</v>
      </c>
      <c r="D55" s="46" t="s">
        <v>485</v>
      </c>
      <c r="E55" s="46" t="s">
        <v>486</v>
      </c>
      <c r="F55" s="46" t="s">
        <v>546</v>
      </c>
    </row>
    <row r="56" spans="3:6">
      <c r="C56" s="15" t="s">
        <v>530</v>
      </c>
      <c r="D56" s="284">
        <v>0</v>
      </c>
      <c r="E56" s="151">
        <v>0</v>
      </c>
      <c r="F56" s="98">
        <f>D56*E56</f>
        <v>0</v>
      </c>
    </row>
    <row r="57" spans="3:6">
      <c r="C57" s="15" t="s">
        <v>531</v>
      </c>
      <c r="D57" s="284"/>
      <c r="E57" s="151">
        <v>0</v>
      </c>
      <c r="F57" s="98">
        <f t="shared" ref="F57:F60" si="3">D57*E57</f>
        <v>0</v>
      </c>
    </row>
    <row r="58" spans="3:6">
      <c r="C58" s="15" t="s">
        <v>532</v>
      </c>
      <c r="D58" s="284">
        <v>0</v>
      </c>
      <c r="E58" s="151">
        <v>0</v>
      </c>
      <c r="F58" s="98">
        <f t="shared" si="3"/>
        <v>0</v>
      </c>
    </row>
    <row r="59" spans="3:6">
      <c r="C59" s="15" t="s">
        <v>533</v>
      </c>
      <c r="D59" s="284">
        <v>0</v>
      </c>
      <c r="E59" s="151">
        <v>0</v>
      </c>
      <c r="F59" s="98">
        <f t="shared" si="3"/>
        <v>0</v>
      </c>
    </row>
    <row r="60" spans="3:6">
      <c r="C60" s="15" t="s">
        <v>534</v>
      </c>
      <c r="D60" s="284">
        <v>0</v>
      </c>
      <c r="E60" s="151">
        <v>0</v>
      </c>
      <c r="F60" s="98">
        <f t="shared" si="3"/>
        <v>0</v>
      </c>
    </row>
    <row r="61" spans="3:6">
      <c r="C61" s="15"/>
      <c r="D61" s="108">
        <f>SUM(D56:D60)</f>
        <v>0</v>
      </c>
      <c r="E61" s="103"/>
      <c r="F61" s="98">
        <f>SUM(F56:F60)</f>
        <v>0</v>
      </c>
    </row>
    <row r="64" spans="3:6">
      <c r="C64" s="8" t="s">
        <v>488</v>
      </c>
    </row>
    <row r="65" spans="3:8" ht="46.5">
      <c r="C65" s="51" t="s">
        <v>480</v>
      </c>
      <c r="D65" s="46" t="s">
        <v>521</v>
      </c>
      <c r="E65" s="46" t="s">
        <v>522</v>
      </c>
      <c r="F65" s="46" t="s">
        <v>490</v>
      </c>
      <c r="G65" s="46" t="s">
        <v>523</v>
      </c>
      <c r="H65" s="46" t="s">
        <v>524</v>
      </c>
    </row>
    <row r="66" spans="3:8">
      <c r="C66" s="15" t="s">
        <v>530</v>
      </c>
      <c r="D66" s="284">
        <v>0</v>
      </c>
      <c r="E66" s="285">
        <v>0</v>
      </c>
      <c r="F66" s="115">
        <f>D66*E66</f>
        <v>0</v>
      </c>
      <c r="G66" s="99" t="e">
        <f>F66/F71</f>
        <v>#DIV/0!</v>
      </c>
      <c r="H66" s="98" t="e">
        <f>(F66/$F$71)*$H$71</f>
        <v>#DIV/0!</v>
      </c>
    </row>
    <row r="67" spans="3:8">
      <c r="C67" s="15" t="s">
        <v>531</v>
      </c>
      <c r="D67" s="284">
        <v>0</v>
      </c>
      <c r="E67" s="285">
        <v>0</v>
      </c>
      <c r="F67" s="115">
        <f t="shared" ref="F67:F70" si="4">D67*E67</f>
        <v>0</v>
      </c>
      <c r="G67" s="99" t="e">
        <f>F67/F71</f>
        <v>#DIV/0!</v>
      </c>
      <c r="H67" s="98" t="e">
        <f>(F67/$F$71)*$H$71</f>
        <v>#DIV/0!</v>
      </c>
    </row>
    <row r="68" spans="3:8">
      <c r="C68" s="15" t="s">
        <v>532</v>
      </c>
      <c r="D68" s="284">
        <v>0</v>
      </c>
      <c r="E68" s="285">
        <v>0</v>
      </c>
      <c r="F68" s="115">
        <f t="shared" si="4"/>
        <v>0</v>
      </c>
      <c r="G68" s="99" t="e">
        <f>F68/F71</f>
        <v>#DIV/0!</v>
      </c>
      <c r="H68" s="98" t="e">
        <f>(F68/$F$71)*$H$71</f>
        <v>#DIV/0!</v>
      </c>
    </row>
    <row r="69" spans="3:8">
      <c r="C69" s="15" t="s">
        <v>533</v>
      </c>
      <c r="D69" s="284">
        <v>0</v>
      </c>
      <c r="E69" s="285">
        <v>0</v>
      </c>
      <c r="F69" s="115">
        <f t="shared" si="4"/>
        <v>0</v>
      </c>
      <c r="G69" s="99" t="e">
        <f>F69/F71</f>
        <v>#DIV/0!</v>
      </c>
      <c r="H69" s="98" t="e">
        <f>(F69/$F$71)*$H$71</f>
        <v>#DIV/0!</v>
      </c>
    </row>
    <row r="70" spans="3:8">
      <c r="C70" s="15" t="s">
        <v>534</v>
      </c>
      <c r="D70" s="284">
        <v>0</v>
      </c>
      <c r="E70" s="285">
        <v>0</v>
      </c>
      <c r="F70" s="115">
        <f t="shared" si="4"/>
        <v>0</v>
      </c>
      <c r="G70" s="99" t="e">
        <f>F70/F71</f>
        <v>#DIV/0!</v>
      </c>
      <c r="H70" s="98" t="e">
        <f>(F70/$F$71)*$H$71</f>
        <v>#DIV/0!</v>
      </c>
    </row>
    <row r="71" spans="3:8">
      <c r="C71" s="15"/>
      <c r="D71" s="108">
        <f>SUM(D66:D70)</f>
        <v>0</v>
      </c>
      <c r="E71" s="15"/>
      <c r="F71" s="104">
        <f>SUM(F66:F70)</f>
        <v>0</v>
      </c>
      <c r="G71" s="103" t="e">
        <f>SUM(G66:G70)</f>
        <v>#DIV/0!</v>
      </c>
      <c r="H71" s="98">
        <v>24000000</v>
      </c>
    </row>
  </sheetData>
  <mergeCells count="3">
    <mergeCell ref="C1:H1"/>
    <mergeCell ref="C16:D16"/>
    <mergeCell ref="C17:D1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Dashboard</vt:lpstr>
      <vt:lpstr>Dashboard BAB I</vt:lpstr>
      <vt:lpstr>Dashboard BAB II</vt:lpstr>
      <vt:lpstr>Dashboard BAB III</vt:lpstr>
      <vt:lpstr>Dashboard BAB IV</vt:lpstr>
      <vt:lpstr>BAB I Cokas 1</vt:lpstr>
      <vt:lpstr>BAB I Cokas 2</vt:lpstr>
      <vt:lpstr>BAB I Kasus 1</vt:lpstr>
      <vt:lpstr>BAB I Kasus 2</vt:lpstr>
      <vt:lpstr>BAB II Cokas A</vt:lpstr>
      <vt:lpstr>BAB II Cokas B</vt:lpstr>
      <vt:lpstr>BAB II Kasus 1</vt:lpstr>
      <vt:lpstr>BAB II Kasus 2</vt:lpstr>
      <vt:lpstr>BAB III Cokas 1</vt:lpstr>
      <vt:lpstr>BAB III Cokas 2</vt:lpstr>
      <vt:lpstr>BAB III Cokas 3</vt:lpstr>
      <vt:lpstr>BAB III Kasus 1</vt:lpstr>
      <vt:lpstr>BAB III Kasus 2</vt:lpstr>
      <vt:lpstr>BAB III Kasus 3</vt:lpstr>
      <vt:lpstr>BAB IV Cokas</vt:lpstr>
      <vt:lpstr>BAB IV Kasus 1</vt:lpstr>
      <vt:lpstr>BAB IV Kasus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workderryl24@gmail.com</dc:creator>
  <cp:lastModifiedBy>LENOVO</cp:lastModifiedBy>
  <dcterms:created xsi:type="dcterms:W3CDTF">2026-02-19T04:11:20Z</dcterms:created>
  <dcterms:modified xsi:type="dcterms:W3CDTF">2026-09-06T11:40:53Z</dcterms:modified>
</cp:coreProperties>
</file>